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rgminformatica.sharepoint.com/sites/Omnisblue/Shared Documents/Produto/LGPD/Framework/Templates/Análise de Confiabilidade/"/>
    </mc:Choice>
  </mc:AlternateContent>
  <xr:revisionPtr revIDLastSave="80" documentId="13_ncr:1_{1B15EE31-103F-432E-8B60-CCB84F6E5EC1}" xr6:coauthVersionLast="47" xr6:coauthVersionMax="47" xr10:uidLastSave="{79F81311-E515-46D2-9A30-C95CB7823F8E}"/>
  <bookViews>
    <workbookView xWindow="-108" yWindow="-108" windowWidth="23256" windowHeight="12456" firstSheet="3" activeTab="3" xr2:uid="{D800EFE8-32AE-4027-9F8D-411540312B56}"/>
  </bookViews>
  <sheets>
    <sheet name="AIC" sheetId="3" r:id="rId1"/>
    <sheet name="ÁREA LOGADA" sheetId="9" r:id="rId2"/>
    <sheet name="FPW" sheetId="13" r:id="rId3"/>
    <sheet name="SALESFORCE" sheetId="16" r:id="rId4"/>
  </sheets>
  <definedNames>
    <definedName name="_xlnm._FilterDatabase" localSheetId="0" hidden="1">AIC!$F$16:$G$17</definedName>
    <definedName name="_xlnm._FilterDatabase" localSheetId="1" hidden="1">'ÁREA LOGADA'!$F$16:$G$17</definedName>
    <definedName name="_xlnm._FilterDatabase" localSheetId="2" hidden="1">FPW!$F$16:$G$17</definedName>
    <definedName name="_xlnm._FilterDatabase" localSheetId="3" hidden="1">SALESFORCE!$G$16:$H$17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3" l="1"/>
  <c r="J14" i="3"/>
  <c r="J13" i="3"/>
  <c r="J12" i="3"/>
  <c r="J12" i="9"/>
  <c r="J14" i="9"/>
  <c r="J13" i="9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H14" i="13"/>
  <c r="I14" i="13" s="1"/>
  <c r="J14" i="13" s="1"/>
  <c r="G14" i="13"/>
  <c r="H13" i="13"/>
  <c r="I13" i="13" s="1"/>
  <c r="J13" i="13" s="1"/>
  <c r="G13" i="13"/>
  <c r="H12" i="13"/>
  <c r="I12" i="13" s="1"/>
  <c r="G12" i="13"/>
  <c r="H11" i="13"/>
  <c r="I11" i="13" s="1"/>
  <c r="G11" i="13"/>
  <c r="H10" i="13"/>
  <c r="I10" i="13" s="1"/>
  <c r="G10" i="13"/>
  <c r="H9" i="13"/>
  <c r="I9" i="13" s="1"/>
  <c r="G9" i="13"/>
  <c r="H8" i="13"/>
  <c r="I8" i="13" s="1"/>
  <c r="G8" i="13"/>
  <c r="H7" i="13"/>
  <c r="G7" i="13"/>
  <c r="I7" i="13" s="1"/>
  <c r="H14" i="9"/>
  <c r="G14" i="9"/>
  <c r="H13" i="9"/>
  <c r="I13" i="9" s="1"/>
  <c r="G13" i="9"/>
  <c r="H12" i="9"/>
  <c r="I12" i="9" s="1"/>
  <c r="G12" i="9"/>
  <c r="H11" i="9"/>
  <c r="I11" i="9" s="1"/>
  <c r="G11" i="9"/>
  <c r="H10" i="9"/>
  <c r="I10" i="9" s="1"/>
  <c r="G10" i="9"/>
  <c r="H9" i="9"/>
  <c r="I9" i="9" s="1"/>
  <c r="G9" i="9"/>
  <c r="H8" i="9"/>
  <c r="I8" i="9" s="1"/>
  <c r="G8" i="9"/>
  <c r="H7" i="9"/>
  <c r="I7" i="9" s="1"/>
  <c r="G7" i="9"/>
  <c r="H14" i="3"/>
  <c r="G14" i="3"/>
  <c r="H13" i="3"/>
  <c r="I13" i="3" s="1"/>
  <c r="G13" i="3"/>
  <c r="H12" i="3"/>
  <c r="G12" i="3"/>
  <c r="H11" i="3"/>
  <c r="I11" i="3" s="1"/>
  <c r="G11" i="3"/>
  <c r="H10" i="3"/>
  <c r="I10" i="3" s="1"/>
  <c r="G10" i="3"/>
  <c r="H9" i="3"/>
  <c r="I9" i="3" s="1"/>
  <c r="G9" i="3"/>
  <c r="H8" i="3"/>
  <c r="G8" i="3"/>
  <c r="H7" i="3"/>
  <c r="G7" i="3"/>
  <c r="J9" i="16" l="1"/>
  <c r="J11" i="16"/>
  <c r="J8" i="16"/>
  <c r="J12" i="16"/>
  <c r="K12" i="16" s="1"/>
  <c r="J10" i="16"/>
  <c r="J14" i="16"/>
  <c r="K14" i="16" s="1"/>
  <c r="K10" i="16" s="1"/>
  <c r="J7" i="16"/>
  <c r="J13" i="16"/>
  <c r="K13" i="16" s="1"/>
  <c r="J10" i="13"/>
  <c r="J9" i="13"/>
  <c r="J8" i="13"/>
  <c r="I14" i="9"/>
  <c r="J10" i="9" s="1"/>
  <c r="J8" i="9"/>
  <c r="J9" i="9"/>
  <c r="J9" i="3"/>
  <c r="I7" i="3"/>
  <c r="I14" i="3"/>
  <c r="J10" i="3" s="1"/>
  <c r="I8" i="3"/>
  <c r="I12" i="3"/>
  <c r="K9" i="16" l="1"/>
  <c r="K8" i="16"/>
  <c r="J2" i="9"/>
  <c r="J2" i="13"/>
  <c r="J8" i="3"/>
  <c r="K2" i="16" l="1"/>
  <c r="J2" i="3"/>
</calcChain>
</file>

<file path=xl/sharedStrings.xml><?xml version="1.0" encoding="utf-8"?>
<sst xmlns="http://schemas.openxmlformats.org/spreadsheetml/2006/main" count="875" uniqueCount="114">
  <si>
    <t>Título do ativo</t>
  </si>
  <si>
    <t>AIC</t>
  </si>
  <si>
    <t>Nível de confiabilidade do ativo:</t>
  </si>
  <si>
    <t>Regra de classificação por item</t>
  </si>
  <si>
    <t>Tipo do ativo</t>
  </si>
  <si>
    <t>Eletrônico</t>
  </si>
  <si>
    <t>Nível</t>
  </si>
  <si>
    <t>Regra de classificação</t>
  </si>
  <si>
    <t>Subtipo do ativo</t>
  </si>
  <si>
    <t>Sistema de gestão</t>
  </si>
  <si>
    <t>Resumo da verificação</t>
  </si>
  <si>
    <t>ALTA</t>
  </si>
  <si>
    <t>Obrigatórios &gt;50% + Desejáveis &gt;=50%</t>
  </si>
  <si>
    <t>Descrição do ativo</t>
  </si>
  <si>
    <t>SISTEMA VENDA PRODUTOS CAIXA SEGUROS - Venda no balcão das agência do Banco CEF</t>
  </si>
  <si>
    <t>Item</t>
  </si>
  <si>
    <t>Peso padrão (framework)</t>
  </si>
  <si>
    <t>Peso verificado</t>
  </si>
  <si>
    <t>Nível por item de segurança</t>
  </si>
  <si>
    <t>MÉDIA</t>
  </si>
  <si>
    <t>Obrigatórios &gt;=50%</t>
  </si>
  <si>
    <t>Nota</t>
  </si>
  <si>
    <t>%</t>
  </si>
  <si>
    <t>BAIXA</t>
  </si>
  <si>
    <t>Obrigatórios &lt;50%</t>
  </si>
  <si>
    <t>Responsável interno do ativo</t>
  </si>
  <si>
    <t>Andrea Costa</t>
  </si>
  <si>
    <t>Obrigatórios</t>
  </si>
  <si>
    <t>Confidencialidade</t>
  </si>
  <si>
    <t>Regra de classificação geral</t>
  </si>
  <si>
    <t>Razão Social do fornecedor do ativo</t>
  </si>
  <si>
    <t>INTERNO (ONPREMISE)</t>
  </si>
  <si>
    <t>Integridade</t>
  </si>
  <si>
    <t>O nível de CONFIABILIDADE do ativo será igual ao MENOR nível de classificação de um item de segurança do ativo (Confidencialidade, Integridade ou Disponibilidade)</t>
  </si>
  <si>
    <t>CNPJ do fornecedor do ativo</t>
  </si>
  <si>
    <t>XS2 VIDA E PREVIDENCIA.</t>
  </si>
  <si>
    <t>Disponibilidade</t>
  </si>
  <si>
    <t>Endereço do fornecedor do ativo</t>
  </si>
  <si>
    <t>Avenida das Nacoes Unidas, 12995, Edif Plaza Centenario Andar 27 Conj 271 e 272 - Brooklin Paulista</t>
  </si>
  <si>
    <t>Desejáveis</t>
  </si>
  <si>
    <t>Melhora nível?</t>
  </si>
  <si>
    <t>Notas e observações</t>
  </si>
  <si>
    <t>Tipos de medidas técnicas</t>
  </si>
  <si>
    <t xml:space="preserve">Descrição </t>
  </si>
  <si>
    <t>Subtipo</t>
  </si>
  <si>
    <t>Peso</t>
  </si>
  <si>
    <t>Sugestão</t>
  </si>
  <si>
    <t>Verificação</t>
  </si>
  <si>
    <t>Impacto</t>
  </si>
  <si>
    <t>Backup e recuperação de dados</t>
  </si>
  <si>
    <t>Implementação de backups regulares e planos de recuperação de desastres</t>
  </si>
  <si>
    <t>Backups regulares e recuperação dos backups</t>
  </si>
  <si>
    <t>Obrigatório</t>
  </si>
  <si>
    <t>Verificado</t>
  </si>
  <si>
    <t>ü</t>
  </si>
  <si>
    <t>Testes regulares de recuperação dos backups</t>
  </si>
  <si>
    <t>Não verificado</t>
  </si>
  <si>
    <t>Criptografia dos backups</t>
  </si>
  <si>
    <t>Desejável</t>
  </si>
  <si>
    <t>Redundância dos backups</t>
  </si>
  <si>
    <t>Controle de acesso</t>
  </si>
  <si>
    <t>Implementação de controles de acesso para garantir que apenas usuários autorizados possam acessar e modificar dados</t>
  </si>
  <si>
    <t>Listas de controle de acesso (ACLs)</t>
  </si>
  <si>
    <t>Autenticação multifator (MFA)</t>
  </si>
  <si>
    <t>Recaptha</t>
  </si>
  <si>
    <t>Controle de acesso baseado em funções (RBAC)</t>
  </si>
  <si>
    <t>Monitoramento de sistemas</t>
  </si>
  <si>
    <t>Monitoramento contínuo dos sistemas para detecção e resposta rápida a falhas</t>
  </si>
  <si>
    <t>Logs de auditoria detalhados</t>
  </si>
  <si>
    <t>Logs de acesso</t>
  </si>
  <si>
    <t>Monitoramento contínuo e alertas em tempo real</t>
  </si>
  <si>
    <t xml:space="preserve">Ferramentas de detecção de falhas </t>
  </si>
  <si>
    <t>Criptografia de dados</t>
  </si>
  <si>
    <t>Utilização de criptografia para proteger dados armazenados e dados em trânsito contra acessos não autorizados</t>
  </si>
  <si>
    <t>Criptografia de dados em repouso</t>
  </si>
  <si>
    <t>Criptografia de dados em trânsito</t>
  </si>
  <si>
    <t>Gerenciamento de chaves criptográficas</t>
  </si>
  <si>
    <t>Verificação de integridade de dados</t>
  </si>
  <si>
    <t>Implementação de ferramentas de DPL (Data Loss Prevention) para verificação contínua da integridade dos dados armazenados</t>
  </si>
  <si>
    <t>N/A</t>
  </si>
  <si>
    <t>Redundância de hardware e rede</t>
  </si>
  <si>
    <t>Utilização de hardware redundante e múltiplos caminhos de rede para evitar pontos únicos de falha em ambientes físicos (localidades) distintos</t>
  </si>
  <si>
    <t>Implementação de soluções de redundância para componentes críticos (servidores, redes, armazenamento)</t>
  </si>
  <si>
    <t>Configuração de mecanismos de failover automatizado para garantir a continuidade do serviço em caso de falhas</t>
  </si>
  <si>
    <t xml:space="preserve">Gestão e controle de versões </t>
  </si>
  <si>
    <t>Uso de sistemas que possibilita o rastreio de todas as alterações/versões feitas nos ativos de TI</t>
  </si>
  <si>
    <t>Balanceamento de carga</t>
  </si>
  <si>
    <t>Distribuição de carga de trabalho entre vários servidores para otimizar o desempenho e disponibilidade</t>
  </si>
  <si>
    <t>Atualizações e patches</t>
  </si>
  <si>
    <t>Aplicação regular de atualizações e patches de segurança para todos os sistemas e software</t>
  </si>
  <si>
    <t>Treinamento e conscientização</t>
  </si>
  <si>
    <t>Programas de treinamento regulares para conscientizar os funcionários sobre práticas seguras e políticas de segurança</t>
  </si>
  <si>
    <t>Plano de recuperação de desastres</t>
  </si>
  <si>
    <t>Criação de Plano de Recuperação de Desastre de TI (DRP) com um conjunto de procedimentos para responder a um evento catastrófico que impacta os seus sistemas de TI</t>
  </si>
  <si>
    <t>Acordos de nível de serviço (SLAs)</t>
  </si>
  <si>
    <t>Definição e cumprimento de SLAs claros com métricas específicas de disponibilidade e tempo de resposta</t>
  </si>
  <si>
    <t>Análise de vulnerabilidades</t>
  </si>
  <si>
    <t>Testes de penetração (PENTEST) -  processo de avaliação da segurança de sistemas de TI, redes ou aplicações web, realizado através de simulações controladas de ataques cibernéticos. O objetivo de um pentest é identificar e explorar vulnerabilidades para fornecer uma visão detalhada dos riscos e recomendar melhorias para fortalecer a segurança</t>
  </si>
  <si>
    <t>Gerenciamento de incidentes de segurança</t>
  </si>
  <si>
    <t>Implementação de processos eficazes de detecção e gerenciamento de incidentes e ameaças para responder rapidamente a falhas e garantir a operação dos serviços</t>
  </si>
  <si>
    <t>Área Logada</t>
  </si>
  <si>
    <t>SISTEMA PARA CONSULTA DOS CLIENTES DOS PRODUTOS ADQUIRIDOS</t>
  </si>
  <si>
    <t>FPW</t>
  </si>
  <si>
    <t>SITEMA RH, FOLHA DE PAGAMENTO ENTRE OUTROS</t>
  </si>
  <si>
    <t>Camila Ramos</t>
  </si>
  <si>
    <t>Salesforce</t>
  </si>
  <si>
    <t>CRM</t>
  </si>
  <si>
    <t>SISTEMA DE ATENDIMENTO DOS CLIENTES</t>
  </si>
  <si>
    <t>Flavio Goulart</t>
  </si>
  <si>
    <t>01.080.512/0001-78</t>
  </si>
  <si>
    <t>Avenida Jornalista Roberto Marinho, 85 - Cidade Moncoes SAO PAULO, SP</t>
  </si>
  <si>
    <r>
      <t xml:space="preserve">O ativo é utilizado em modalidade SaaS, e as medidas de segurança são definidas pelo fornecedor. Os itens marcados como "Verificados" são, na verdade, </t>
    </r>
    <r>
      <rPr>
        <b/>
        <i/>
        <sz val="11"/>
        <color theme="5"/>
        <rFont val="Open Sans"/>
        <family val="2"/>
      </rPr>
      <t>sugestões de um padrão mínimo de qualidade a ser buscado com o fornecedor.</t>
    </r>
  </si>
  <si>
    <t>SaaS</t>
  </si>
  <si>
    <t>Esperado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</si>
</sst>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b/>
      <sz val="11"/>
      <name val="Open Sans"/>
      <family val="2"/>
    </font>
    <font>
      <b/>
      <sz val="10"/>
      <name val="Open Sans"/>
      <family val="2"/>
    </font>
    <font>
      <b/>
      <sz val="10"/>
      <color theme="4"/>
      <name val="Wingdings"/>
      <charset val="2"/>
    </font>
    <font>
      <b/>
      <sz val="14"/>
      <color theme="1"/>
      <name val="Open Sans"/>
      <family val="2"/>
    </font>
    <font>
      <b/>
      <sz val="16"/>
      <color theme="4"/>
      <name val="Open Sans"/>
      <family val="2"/>
    </font>
    <font>
      <i/>
      <sz val="11"/>
      <color theme="5"/>
      <name val="Open Sans"/>
      <family val="2"/>
    </font>
    <font>
      <b/>
      <i/>
      <sz val="11"/>
      <color theme="5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9" fontId="2" fillId="0" borderId="0" xfId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7" borderId="20" xfId="0" applyFont="1" applyFill="1" applyBorder="1" applyAlignment="1">
      <alignment vertical="center" wrapText="1"/>
    </xf>
    <xf numFmtId="0" fontId="3" fillId="7" borderId="21" xfId="0" applyFont="1" applyFill="1" applyBorder="1" applyAlignment="1">
      <alignment wrapText="1"/>
    </xf>
    <xf numFmtId="0" fontId="3" fillId="7" borderId="22" xfId="0" applyFont="1" applyFill="1" applyBorder="1" applyAlignment="1">
      <alignment wrapText="1"/>
    </xf>
    <xf numFmtId="0" fontId="3" fillId="7" borderId="23" xfId="0" applyFont="1" applyFill="1" applyBorder="1" applyAlignment="1">
      <alignment wrapText="1"/>
    </xf>
    <xf numFmtId="0" fontId="3" fillId="7" borderId="20" xfId="0" applyFont="1" applyFill="1" applyBorder="1" applyAlignment="1">
      <alignment wrapText="1"/>
    </xf>
    <xf numFmtId="0" fontId="3" fillId="7" borderId="22" xfId="0" applyFont="1" applyFill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 indent="1"/>
    </xf>
    <xf numFmtId="9" fontId="2" fillId="0" borderId="7" xfId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/>
    </xf>
    <xf numFmtId="9" fontId="2" fillId="0" borderId="13" xfId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10" borderId="25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left" vertical="center" wrapText="1"/>
    </xf>
    <xf numFmtId="0" fontId="4" fillId="10" borderId="28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/>
    </xf>
    <xf numFmtId="0" fontId="4" fillId="10" borderId="28" xfId="0" applyFont="1" applyFill="1" applyBorder="1" applyAlignment="1">
      <alignment horizontal="left" vertical="center"/>
    </xf>
    <xf numFmtId="0" fontId="4" fillId="10" borderId="29" xfId="0" applyFont="1" applyFill="1" applyBorder="1" applyAlignment="1">
      <alignment horizontal="left" vertical="center" wrapText="1"/>
    </xf>
    <xf numFmtId="0" fontId="4" fillId="10" borderId="25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9" fontId="6" fillId="2" borderId="18" xfId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/>
    </xf>
    <xf numFmtId="9" fontId="6" fillId="5" borderId="4" xfId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4" fillId="13" borderId="19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left" vertical="center" wrapText="1"/>
    </xf>
    <xf numFmtId="0" fontId="5" fillId="8" borderId="21" xfId="0" applyFont="1" applyFill="1" applyBorder="1" applyAlignment="1">
      <alignment horizontal="left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4" fillId="9" borderId="4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10" borderId="21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2" borderId="25" xfId="0" applyFont="1" applyFill="1" applyBorder="1" applyAlignment="1" applyProtection="1">
      <alignment horizontal="center"/>
      <protection locked="0"/>
    </xf>
    <xf numFmtId="0" fontId="9" fillId="2" borderId="27" xfId="0" applyFont="1" applyFill="1" applyBorder="1" applyAlignment="1" applyProtection="1">
      <alignment horizontal="center"/>
      <protection locked="0"/>
    </xf>
    <xf numFmtId="0" fontId="3" fillId="7" borderId="23" xfId="0" applyFont="1" applyFill="1" applyBorder="1" applyAlignment="1">
      <alignment horizontal="right" vertical="center" wrapText="1"/>
    </xf>
    <xf numFmtId="0" fontId="3" fillId="7" borderId="24" xfId="0" applyFont="1" applyFill="1" applyBorder="1" applyAlignment="1">
      <alignment horizontal="right" vertical="center" wrapText="1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32" xfId="0" applyFont="1" applyBorder="1" applyAlignment="1" applyProtection="1">
      <alignment horizontal="left"/>
      <protection locked="0"/>
    </xf>
    <xf numFmtId="0" fontId="3" fillId="7" borderId="20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2" fillId="0" borderId="28" xfId="0" applyFont="1" applyBorder="1" applyAlignment="1" applyProtection="1">
      <alignment horizontal="left"/>
      <protection locked="0"/>
    </xf>
    <xf numFmtId="0" fontId="2" fillId="0" borderId="33" xfId="0" applyFont="1" applyBorder="1" applyAlignment="1" applyProtection="1">
      <alignment horizontal="left"/>
      <protection locked="0"/>
    </xf>
    <xf numFmtId="0" fontId="3" fillId="7" borderId="2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48"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CFBD5"/>
      <color rgb="FFFEC2C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A354-AEC7-48A1-8156-60EF774FCA97}">
  <dimension ref="A1:N64"/>
  <sheetViews>
    <sheetView showGridLines="0" zoomScale="70" zoomScaleNormal="70" workbookViewId="0"/>
  </sheetViews>
  <sheetFormatPr defaultColWidth="11.42578125" defaultRowHeight="15.6"/>
  <cols>
    <col min="1" max="1" width="2.140625" style="4" customWidth="1"/>
    <col min="2" max="2" width="48.5703125" style="1" customWidth="1"/>
    <col min="3" max="3" width="62.7109375" style="2" customWidth="1"/>
    <col min="4" max="4" width="53.7109375" style="3" customWidth="1"/>
    <col min="5" max="5" width="7.28515625" style="10" bestFit="1" customWidth="1"/>
    <col min="6" max="6" width="22.140625" style="10" customWidth="1"/>
    <col min="7" max="7" width="17.85546875" style="10" bestFit="1" customWidth="1"/>
    <col min="8" max="8" width="22.5703125" style="10" customWidth="1"/>
    <col min="9" max="9" width="14.42578125" style="10" customWidth="1"/>
    <col min="10" max="10" width="19.140625" style="10" customWidth="1"/>
    <col min="11" max="11" width="2.140625" style="10" customWidth="1"/>
    <col min="12" max="12" width="11" style="10" customWidth="1"/>
    <col min="13" max="13" width="45.42578125" style="10" customWidth="1"/>
    <col min="14" max="14" width="12.7109375" style="10" customWidth="1"/>
    <col min="15" max="16384" width="11.42578125" style="4"/>
  </cols>
  <sheetData>
    <row r="1" spans="1:14" ht="16.149999999999999" thickBo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21.6" customHeight="1" thickBot="1">
      <c r="A2" s="149"/>
      <c r="B2" s="40" t="s">
        <v>0</v>
      </c>
      <c r="C2" s="150" t="s">
        <v>1</v>
      </c>
      <c r="D2" s="151"/>
      <c r="E2" s="137"/>
      <c r="F2" s="152" t="s">
        <v>2</v>
      </c>
      <c r="G2" s="153"/>
      <c r="H2" s="153"/>
      <c r="I2" s="153"/>
      <c r="J2" s="16" t="str">
        <f>IF(OR(J8="BAIXA",J9="BAIXA",J10="BAIXA"),"BAIXA",(IF(OR(J8="MÉDIA",J9="MÉDIA",J10="MÉDIA"),"MÉDIA","ALTA")))</f>
        <v>MÉDIA</v>
      </c>
      <c r="K2" s="137"/>
      <c r="L2" s="108" t="s">
        <v>3</v>
      </c>
      <c r="M2" s="148"/>
    </row>
    <row r="3" spans="1:14" ht="16.149999999999999" thickBot="1">
      <c r="A3" s="149"/>
      <c r="B3" s="41" t="s">
        <v>4</v>
      </c>
      <c r="C3" s="154" t="s">
        <v>5</v>
      </c>
      <c r="D3" s="155"/>
      <c r="E3" s="137"/>
      <c r="F3" s="149"/>
      <c r="G3" s="149"/>
      <c r="H3" s="149"/>
      <c r="I3" s="149"/>
      <c r="J3" s="149"/>
      <c r="K3" s="137"/>
      <c r="L3" s="15" t="s">
        <v>6</v>
      </c>
      <c r="M3" s="17" t="s">
        <v>7</v>
      </c>
    </row>
    <row r="4" spans="1:14">
      <c r="A4" s="149"/>
      <c r="B4" s="41" t="s">
        <v>8</v>
      </c>
      <c r="C4" s="154" t="s">
        <v>9</v>
      </c>
      <c r="D4" s="155"/>
      <c r="E4" s="137"/>
      <c r="F4" s="156" t="s">
        <v>10</v>
      </c>
      <c r="G4" s="157"/>
      <c r="H4" s="157"/>
      <c r="I4" s="157"/>
      <c r="J4" s="158"/>
      <c r="K4" s="137"/>
      <c r="L4" s="18" t="s">
        <v>11</v>
      </c>
      <c r="M4" s="5" t="s">
        <v>12</v>
      </c>
    </row>
    <row r="5" spans="1:14" ht="16.149999999999999" customHeight="1" thickBot="1">
      <c r="A5" s="149"/>
      <c r="B5" s="42" t="s">
        <v>13</v>
      </c>
      <c r="C5" s="159" t="s">
        <v>14</v>
      </c>
      <c r="D5" s="160"/>
      <c r="E5" s="137"/>
      <c r="F5" s="161" t="s">
        <v>15</v>
      </c>
      <c r="G5" s="162" t="s">
        <v>16</v>
      </c>
      <c r="H5" s="164" t="s">
        <v>17</v>
      </c>
      <c r="I5" s="164"/>
      <c r="J5" s="142" t="s">
        <v>18</v>
      </c>
      <c r="K5" s="137"/>
      <c r="L5" s="19" t="s">
        <v>19</v>
      </c>
      <c r="M5" s="5" t="s">
        <v>20</v>
      </c>
    </row>
    <row r="6" spans="1:14" ht="16.149999999999999" thickBot="1">
      <c r="A6" s="149"/>
      <c r="B6" s="144"/>
      <c r="C6" s="144"/>
      <c r="D6" s="144"/>
      <c r="E6" s="137"/>
      <c r="F6" s="109"/>
      <c r="G6" s="163"/>
      <c r="H6" s="81" t="s">
        <v>21</v>
      </c>
      <c r="I6" s="81" t="s">
        <v>22</v>
      </c>
      <c r="J6" s="143"/>
      <c r="K6" s="137"/>
      <c r="L6" s="20" t="s">
        <v>23</v>
      </c>
      <c r="M6" s="6" t="s">
        <v>24</v>
      </c>
    </row>
    <row r="7" spans="1:14" ht="16.149999999999999" thickBot="1">
      <c r="A7" s="149"/>
      <c r="B7" s="43" t="s">
        <v>25</v>
      </c>
      <c r="C7" s="145" t="s">
        <v>26</v>
      </c>
      <c r="D7" s="146"/>
      <c r="E7" s="137"/>
      <c r="F7" s="86" t="s">
        <v>27</v>
      </c>
      <c r="G7" s="87">
        <f>SUMIF(F18:F43,"Obrigatório",E18:E43)</f>
        <v>100</v>
      </c>
      <c r="H7" s="87">
        <f>SUMIFS(E18:E43,F18:F43,"Obrigatório",G18:G43,"Verificado")</f>
        <v>52</v>
      </c>
      <c r="I7" s="88">
        <f>H7/G7</f>
        <v>0.52</v>
      </c>
      <c r="J7" s="89"/>
      <c r="K7" s="137"/>
      <c r="L7" s="147"/>
      <c r="M7" s="147"/>
    </row>
    <row r="8" spans="1:14" ht="16.149999999999999" customHeight="1" thickBot="1">
      <c r="A8" s="149"/>
      <c r="B8" s="144"/>
      <c r="C8" s="144"/>
      <c r="D8" s="144"/>
      <c r="E8" s="137"/>
      <c r="F8" s="46" t="s">
        <v>28</v>
      </c>
      <c r="G8" s="13">
        <f>SUMIFS(E18:E43,F18:F43,"Obrigatório",H18:H43,"ü")</f>
        <v>65</v>
      </c>
      <c r="H8" s="13">
        <f>SUMIFS(E18:E43,F18:F43,"Obrigatório",H18:H43,"ü",G18:G43,"Verificado")</f>
        <v>33</v>
      </c>
      <c r="I8" s="47">
        <f t="shared" ref="I8:I13" si="0">H8/G8</f>
        <v>0.50769230769230766</v>
      </c>
      <c r="J8" s="5" t="str">
        <f>IF(I8&lt;50%,"BAIXA",IF(AND(I8&gt;50%,J12="Sim"),"ALTA","MÉDIA"))</f>
        <v>MÉDIA</v>
      </c>
      <c r="K8" s="137"/>
      <c r="L8" s="108" t="s">
        <v>29</v>
      </c>
      <c r="M8" s="148"/>
    </row>
    <row r="9" spans="1:14" ht="15.6" customHeight="1">
      <c r="A9" s="149"/>
      <c r="B9" s="44" t="s">
        <v>30</v>
      </c>
      <c r="C9" s="127" t="s">
        <v>31</v>
      </c>
      <c r="D9" s="128"/>
      <c r="E9" s="137"/>
      <c r="F9" s="46" t="s">
        <v>32</v>
      </c>
      <c r="G9" s="13">
        <f>SUMIFS(E18:E43,F18:F43,"Obrigatório",I18:I43,"ü")</f>
        <v>92</v>
      </c>
      <c r="H9" s="13">
        <f>SUMIFS(E18:E43,F18:F43,"Obrigatório",I18:I43,"ü",G18:G43,"Verificado")</f>
        <v>52</v>
      </c>
      <c r="I9" s="47">
        <f t="shared" si="0"/>
        <v>0.56521739130434778</v>
      </c>
      <c r="J9" s="5" t="str">
        <f>IF(I9&lt;50%,"BAIXA",IF(AND(I9&gt;50%,J13="Sim"),"ALTA","MÉDIA"))</f>
        <v>MÉDIA</v>
      </c>
      <c r="K9" s="137"/>
      <c r="L9" s="129" t="s">
        <v>33</v>
      </c>
      <c r="M9" s="130"/>
    </row>
    <row r="10" spans="1:14" ht="16.149999999999999" thickBot="1">
      <c r="A10" s="149"/>
      <c r="B10" s="41" t="s">
        <v>34</v>
      </c>
      <c r="C10" s="133" t="s">
        <v>35</v>
      </c>
      <c r="D10" s="134"/>
      <c r="E10" s="137"/>
      <c r="F10" s="48" t="s">
        <v>36</v>
      </c>
      <c r="G10" s="49">
        <f>SUMIFS(E18:E43,F18:F43,"Obrigatório",J18:J43,"ü")</f>
        <v>67</v>
      </c>
      <c r="H10" s="49">
        <f>SUMIFS(E18:E43,F18:F43,"Obrigatório",J18:J43,"ü",G18:G43,"Verificado")</f>
        <v>36</v>
      </c>
      <c r="I10" s="50">
        <f t="shared" si="0"/>
        <v>0.53731343283582089</v>
      </c>
      <c r="J10" s="6" t="str">
        <f>IF(I10&lt;50%,"BAIXA",IF(AND(I10&gt;50%,J14="Sim"),"ALTA","MÉDIA"))</f>
        <v>MÉDIA</v>
      </c>
      <c r="K10" s="137"/>
      <c r="L10" s="129"/>
      <c r="M10" s="130"/>
    </row>
    <row r="11" spans="1:14" ht="16.149999999999999" customHeight="1" thickBot="1">
      <c r="A11" s="149"/>
      <c r="B11" s="45" t="s">
        <v>37</v>
      </c>
      <c r="C11" s="135" t="s">
        <v>38</v>
      </c>
      <c r="D11" s="136"/>
      <c r="E11" s="137"/>
      <c r="F11" s="82" t="s">
        <v>39</v>
      </c>
      <c r="G11" s="83">
        <f>SUMIF(F18:F43,"Desejável",E18:E43)</f>
        <v>50</v>
      </c>
      <c r="H11" s="83">
        <f>SUMIFS(E18:E43,F18:F43,"Desejável",G18:G43,"Verificado")</f>
        <v>12</v>
      </c>
      <c r="I11" s="84">
        <f t="shared" si="0"/>
        <v>0.24</v>
      </c>
      <c r="J11" s="85" t="s">
        <v>40</v>
      </c>
      <c r="K11" s="137"/>
      <c r="L11" s="129"/>
      <c r="M11" s="130"/>
    </row>
    <row r="12" spans="1:14" ht="16.149999999999999" thickBot="1">
      <c r="A12" s="149"/>
      <c r="B12" s="107"/>
      <c r="C12" s="107"/>
      <c r="D12" s="91"/>
      <c r="E12" s="137"/>
      <c r="F12" s="46" t="s">
        <v>28</v>
      </c>
      <c r="G12" s="13">
        <f>SUMIFS(E18:E43,F18:F43,"Desejável",H18:H43,"ü")</f>
        <v>23</v>
      </c>
      <c r="H12" s="13">
        <f>SUMIFS(E18:E43,F18:F43,"Desejável",H18:H43,"ü",G18:G43,"Verificado")</f>
        <v>4</v>
      </c>
      <c r="I12" s="47">
        <f t="shared" si="0"/>
        <v>0.17391304347826086</v>
      </c>
      <c r="J12" s="5" t="str">
        <f>IF(I12&gt;=50%,"Sim","Não")</f>
        <v>Não</v>
      </c>
      <c r="K12" s="137"/>
      <c r="L12" s="131"/>
      <c r="M12" s="132"/>
    </row>
    <row r="13" spans="1:14">
      <c r="A13" s="149"/>
      <c r="B13" s="108" t="s">
        <v>41</v>
      </c>
      <c r="C13" s="110"/>
      <c r="D13" s="111"/>
      <c r="E13" s="137"/>
      <c r="F13" s="46" t="s">
        <v>32</v>
      </c>
      <c r="G13" s="13">
        <f>SUMIFS(E18:E43,F18:F43,"Desejável",I18:I43,"ü")</f>
        <v>38</v>
      </c>
      <c r="H13" s="13">
        <f>SUMIFS(E18:E43,F18:F43,"Desejável",I18:I43,"ü",G18:G43,"Verificado")</f>
        <v>8</v>
      </c>
      <c r="I13" s="47">
        <f t="shared" si="0"/>
        <v>0.21052631578947367</v>
      </c>
      <c r="J13" s="5" t="str">
        <f>IF(I13&gt;=50%,"Sim","Não")</f>
        <v>Não</v>
      </c>
      <c r="K13" s="137"/>
      <c r="L13" s="147"/>
      <c r="M13" s="147"/>
    </row>
    <row r="14" spans="1:14" ht="16.149999999999999" thickBot="1">
      <c r="A14" s="149"/>
      <c r="B14" s="109"/>
      <c r="C14" s="112"/>
      <c r="D14" s="113"/>
      <c r="E14" s="137"/>
      <c r="F14" s="48" t="s">
        <v>36</v>
      </c>
      <c r="G14" s="49">
        <f>SUMIFS(E18:E43,F18:F43,"Desejável",J18:J43,"ü")</f>
        <v>30</v>
      </c>
      <c r="H14" s="49">
        <f>SUMIFS(E18:E43,F18:F43,"Desejável",J18:J43,"ü",G18:G43,"Verificado")</f>
        <v>12</v>
      </c>
      <c r="I14" s="50">
        <f>H14/G14</f>
        <v>0.4</v>
      </c>
      <c r="J14" s="6" t="str">
        <f>IF(I14&gt;=50%,"Sim","Não")</f>
        <v>Não</v>
      </c>
      <c r="K14" s="137"/>
      <c r="L14" s="137"/>
      <c r="M14" s="137"/>
    </row>
    <row r="15" spans="1:14" ht="16.149999999999999" thickBot="1">
      <c r="A15" s="149"/>
      <c r="B15" s="107"/>
      <c r="C15" s="107"/>
      <c r="D15" s="107"/>
      <c r="E15" s="138"/>
      <c r="F15" s="138"/>
      <c r="G15" s="138"/>
      <c r="H15" s="138"/>
      <c r="I15" s="138"/>
      <c r="J15" s="138"/>
      <c r="K15" s="137"/>
      <c r="L15" s="137"/>
      <c r="M15" s="137"/>
    </row>
    <row r="16" spans="1:14" ht="15.6" customHeight="1">
      <c r="A16" s="149"/>
      <c r="B16" s="117" t="s">
        <v>42</v>
      </c>
      <c r="C16" s="119" t="s">
        <v>43</v>
      </c>
      <c r="D16" s="121" t="s">
        <v>44</v>
      </c>
      <c r="E16" s="123" t="s">
        <v>45</v>
      </c>
      <c r="F16" s="125" t="s">
        <v>46</v>
      </c>
      <c r="G16" s="123" t="s">
        <v>47</v>
      </c>
      <c r="H16" s="139" t="s">
        <v>48</v>
      </c>
      <c r="I16" s="140"/>
      <c r="J16" s="141"/>
      <c r="K16" s="137"/>
      <c r="L16" s="137"/>
      <c r="M16" s="137"/>
      <c r="N16" s="4"/>
    </row>
    <row r="17" spans="1:14" ht="16.149999999999999" thickBot="1">
      <c r="A17" s="149"/>
      <c r="B17" s="118"/>
      <c r="C17" s="120"/>
      <c r="D17" s="122"/>
      <c r="E17" s="124"/>
      <c r="F17" s="126"/>
      <c r="G17" s="124"/>
      <c r="H17" s="51" t="s">
        <v>28</v>
      </c>
      <c r="I17" s="21" t="s">
        <v>32</v>
      </c>
      <c r="J17" s="22" t="s">
        <v>36</v>
      </c>
      <c r="K17" s="137"/>
      <c r="L17" s="137"/>
      <c r="M17" s="137"/>
      <c r="N17" s="4"/>
    </row>
    <row r="18" spans="1:14" ht="20.45" customHeight="1">
      <c r="A18" s="149"/>
      <c r="B18" s="102" t="s">
        <v>49</v>
      </c>
      <c r="C18" s="114" t="s">
        <v>50</v>
      </c>
      <c r="D18" s="67" t="s">
        <v>51</v>
      </c>
      <c r="E18" s="74">
        <v>10</v>
      </c>
      <c r="F18" s="63" t="s">
        <v>52</v>
      </c>
      <c r="G18" s="92" t="s">
        <v>53</v>
      </c>
      <c r="H18" s="52"/>
      <c r="I18" s="23" t="s">
        <v>54</v>
      </c>
      <c r="J18" s="24" t="s">
        <v>54</v>
      </c>
      <c r="K18" s="137"/>
      <c r="L18" s="137"/>
      <c r="M18" s="137"/>
      <c r="N18" s="4"/>
    </row>
    <row r="19" spans="1:14" ht="20.45" customHeight="1">
      <c r="A19" s="149"/>
      <c r="B19" s="103"/>
      <c r="C19" s="115"/>
      <c r="D19" s="68" t="s">
        <v>55</v>
      </c>
      <c r="E19" s="75">
        <v>8</v>
      </c>
      <c r="F19" s="64" t="s">
        <v>52</v>
      </c>
      <c r="G19" s="93" t="s">
        <v>56</v>
      </c>
      <c r="H19" s="53"/>
      <c r="I19" s="25" t="s">
        <v>54</v>
      </c>
      <c r="J19" s="26" t="s">
        <v>54</v>
      </c>
      <c r="K19" s="137"/>
      <c r="L19" s="137"/>
      <c r="M19" s="137"/>
      <c r="N19" s="4"/>
    </row>
    <row r="20" spans="1:14" ht="20.45" customHeight="1">
      <c r="A20" s="149"/>
      <c r="B20" s="103"/>
      <c r="C20" s="115"/>
      <c r="D20" s="68" t="s">
        <v>57</v>
      </c>
      <c r="E20" s="75">
        <v>3</v>
      </c>
      <c r="F20" s="64" t="s">
        <v>58</v>
      </c>
      <c r="G20" s="93" t="s">
        <v>56</v>
      </c>
      <c r="H20" s="54" t="s">
        <v>54</v>
      </c>
      <c r="I20" s="25" t="s">
        <v>54</v>
      </c>
      <c r="J20" s="26" t="s">
        <v>54</v>
      </c>
      <c r="K20" s="137"/>
      <c r="L20" s="137"/>
      <c r="M20" s="137"/>
      <c r="N20" s="4"/>
    </row>
    <row r="21" spans="1:14" ht="21" customHeight="1" thickBot="1">
      <c r="A21" s="149"/>
      <c r="B21" s="104"/>
      <c r="C21" s="116"/>
      <c r="D21" s="69" t="s">
        <v>59</v>
      </c>
      <c r="E21" s="76">
        <v>4</v>
      </c>
      <c r="F21" s="65" t="s">
        <v>58</v>
      </c>
      <c r="G21" s="94" t="s">
        <v>56</v>
      </c>
      <c r="H21" s="55"/>
      <c r="I21" s="27"/>
      <c r="J21" s="28" t="s">
        <v>54</v>
      </c>
      <c r="K21" s="137"/>
      <c r="L21" s="137"/>
      <c r="M21" s="137"/>
      <c r="N21" s="4"/>
    </row>
    <row r="22" spans="1:14">
      <c r="A22" s="149"/>
      <c r="B22" s="102" t="s">
        <v>60</v>
      </c>
      <c r="C22" s="114" t="s">
        <v>61</v>
      </c>
      <c r="D22" s="67" t="s">
        <v>62</v>
      </c>
      <c r="E22" s="74">
        <v>3</v>
      </c>
      <c r="F22" s="63" t="s">
        <v>58</v>
      </c>
      <c r="G22" s="92" t="s">
        <v>56</v>
      </c>
      <c r="H22" s="52" t="s">
        <v>54</v>
      </c>
      <c r="I22" s="23" t="s">
        <v>54</v>
      </c>
      <c r="J22" s="29"/>
      <c r="K22" s="137"/>
      <c r="L22" s="137"/>
      <c r="M22" s="137"/>
      <c r="N22" s="4"/>
    </row>
    <row r="23" spans="1:14" ht="20.45" customHeight="1">
      <c r="A23" s="149"/>
      <c r="B23" s="103"/>
      <c r="C23" s="115"/>
      <c r="D23" s="70" t="s">
        <v>63</v>
      </c>
      <c r="E23" s="77">
        <v>4</v>
      </c>
      <c r="F23" s="64" t="s">
        <v>58</v>
      </c>
      <c r="G23" s="93" t="s">
        <v>56</v>
      </c>
      <c r="H23" s="54" t="s">
        <v>54</v>
      </c>
      <c r="I23" s="25" t="s">
        <v>54</v>
      </c>
      <c r="J23" s="30"/>
      <c r="K23" s="137"/>
      <c r="L23" s="137"/>
      <c r="M23" s="137"/>
      <c r="N23" s="4"/>
    </row>
    <row r="24" spans="1:14" ht="20.45" customHeight="1">
      <c r="A24" s="149"/>
      <c r="B24" s="103"/>
      <c r="C24" s="115"/>
      <c r="D24" s="70" t="s">
        <v>64</v>
      </c>
      <c r="E24" s="77">
        <v>3</v>
      </c>
      <c r="F24" s="64" t="s">
        <v>58</v>
      </c>
      <c r="G24" s="93" t="s">
        <v>56</v>
      </c>
      <c r="H24" s="54" t="s">
        <v>54</v>
      </c>
      <c r="I24" s="25" t="s">
        <v>54</v>
      </c>
      <c r="J24" s="26"/>
      <c r="K24" s="137"/>
      <c r="L24" s="137"/>
      <c r="M24" s="137"/>
      <c r="N24" s="4"/>
    </row>
    <row r="25" spans="1:14" ht="16.149999999999999" thickBot="1">
      <c r="A25" s="149"/>
      <c r="B25" s="104"/>
      <c r="C25" s="116"/>
      <c r="D25" s="71" t="s">
        <v>65</v>
      </c>
      <c r="E25" s="78">
        <v>9</v>
      </c>
      <c r="F25" s="65" t="s">
        <v>52</v>
      </c>
      <c r="G25" s="94" t="s">
        <v>56</v>
      </c>
      <c r="H25" s="56" t="s">
        <v>54</v>
      </c>
      <c r="I25" s="31" t="s">
        <v>54</v>
      </c>
      <c r="J25" s="32"/>
      <c r="K25" s="137"/>
      <c r="L25" s="137"/>
      <c r="M25" s="137"/>
      <c r="N25" s="4"/>
    </row>
    <row r="26" spans="1:14">
      <c r="A26" s="149"/>
      <c r="B26" s="102" t="s">
        <v>66</v>
      </c>
      <c r="C26" s="114" t="s">
        <v>67</v>
      </c>
      <c r="D26" s="67" t="s">
        <v>68</v>
      </c>
      <c r="E26" s="74">
        <v>4</v>
      </c>
      <c r="F26" s="63" t="s">
        <v>58</v>
      </c>
      <c r="G26" s="92" t="s">
        <v>56</v>
      </c>
      <c r="H26" s="57"/>
      <c r="I26" s="23" t="s">
        <v>54</v>
      </c>
      <c r="J26" s="29"/>
      <c r="K26" s="137"/>
      <c r="L26" s="137"/>
      <c r="M26" s="137"/>
      <c r="N26" s="4"/>
    </row>
    <row r="27" spans="1:14">
      <c r="A27" s="149"/>
      <c r="B27" s="103"/>
      <c r="C27" s="115"/>
      <c r="D27" s="70" t="s">
        <v>69</v>
      </c>
      <c r="E27" s="77">
        <v>8</v>
      </c>
      <c r="F27" s="64" t="s">
        <v>52</v>
      </c>
      <c r="G27" s="93" t="s">
        <v>56</v>
      </c>
      <c r="H27" s="54" t="s">
        <v>54</v>
      </c>
      <c r="I27" s="25" t="s">
        <v>54</v>
      </c>
      <c r="J27" s="30"/>
      <c r="K27" s="137"/>
      <c r="L27" s="137"/>
      <c r="M27" s="137"/>
      <c r="N27" s="4"/>
    </row>
    <row r="28" spans="1:14" ht="20.45" customHeight="1">
      <c r="A28" s="149"/>
      <c r="B28" s="103"/>
      <c r="C28" s="115"/>
      <c r="D28" s="70" t="s">
        <v>70</v>
      </c>
      <c r="E28" s="77">
        <v>4</v>
      </c>
      <c r="F28" s="64" t="s">
        <v>58</v>
      </c>
      <c r="G28" s="93" t="s">
        <v>53</v>
      </c>
      <c r="H28" s="58"/>
      <c r="I28" s="25"/>
      <c r="J28" s="26" t="s">
        <v>54</v>
      </c>
      <c r="K28" s="137"/>
      <c r="L28" s="137"/>
      <c r="M28" s="137"/>
      <c r="N28" s="4"/>
    </row>
    <row r="29" spans="1:14" ht="24.6" thickBot="1">
      <c r="A29" s="149"/>
      <c r="B29" s="104"/>
      <c r="C29" s="116"/>
      <c r="D29" s="71" t="s">
        <v>71</v>
      </c>
      <c r="E29" s="78">
        <v>4</v>
      </c>
      <c r="F29" s="65" t="s">
        <v>58</v>
      </c>
      <c r="G29" s="94" t="s">
        <v>53</v>
      </c>
      <c r="H29" s="59"/>
      <c r="I29" s="31" t="s">
        <v>54</v>
      </c>
      <c r="J29" s="28" t="s">
        <v>54</v>
      </c>
      <c r="K29" s="137"/>
      <c r="L29" s="137"/>
      <c r="M29" s="137"/>
      <c r="N29" s="90"/>
    </row>
    <row r="30" spans="1:14" ht="20.45" customHeight="1">
      <c r="A30" s="149"/>
      <c r="B30" s="102" t="s">
        <v>72</v>
      </c>
      <c r="C30" s="114" t="s">
        <v>73</v>
      </c>
      <c r="D30" s="67" t="s">
        <v>74</v>
      </c>
      <c r="E30" s="74">
        <v>3</v>
      </c>
      <c r="F30" s="63" t="s">
        <v>58</v>
      </c>
      <c r="G30" s="92" t="s">
        <v>56</v>
      </c>
      <c r="H30" s="52" t="s">
        <v>54</v>
      </c>
      <c r="I30" s="23" t="s">
        <v>54</v>
      </c>
      <c r="J30" s="29"/>
      <c r="K30" s="137"/>
      <c r="L30" s="137"/>
      <c r="M30" s="137"/>
      <c r="N30" s="4"/>
    </row>
    <row r="31" spans="1:14">
      <c r="A31" s="149"/>
      <c r="B31" s="103"/>
      <c r="C31" s="115"/>
      <c r="D31" s="70" t="s">
        <v>75</v>
      </c>
      <c r="E31" s="77">
        <v>7</v>
      </c>
      <c r="F31" s="64" t="s">
        <v>52</v>
      </c>
      <c r="G31" s="93" t="s">
        <v>53</v>
      </c>
      <c r="H31" s="54" t="s">
        <v>54</v>
      </c>
      <c r="I31" s="25" t="s">
        <v>54</v>
      </c>
      <c r="J31" s="30"/>
      <c r="K31" s="137"/>
      <c r="L31" s="137"/>
      <c r="M31" s="137"/>
      <c r="N31" s="4"/>
    </row>
    <row r="32" spans="1:14" ht="16.149999999999999" thickBot="1">
      <c r="A32" s="149"/>
      <c r="B32" s="104"/>
      <c r="C32" s="116"/>
      <c r="D32" s="71" t="s">
        <v>76</v>
      </c>
      <c r="E32" s="78">
        <v>3</v>
      </c>
      <c r="F32" s="65" t="s">
        <v>58</v>
      </c>
      <c r="G32" s="94" t="s">
        <v>56</v>
      </c>
      <c r="H32" s="56" t="s">
        <v>54</v>
      </c>
      <c r="I32" s="31" t="s">
        <v>54</v>
      </c>
      <c r="J32" s="32"/>
      <c r="K32" s="137"/>
      <c r="L32" s="137"/>
      <c r="M32" s="137"/>
      <c r="N32" s="4"/>
    </row>
    <row r="33" spans="1:14" ht="50.45" customHeight="1" thickBot="1">
      <c r="A33" s="149"/>
      <c r="B33" s="33" t="s">
        <v>77</v>
      </c>
      <c r="C33" s="34" t="s">
        <v>78</v>
      </c>
      <c r="D33" s="72" t="s">
        <v>79</v>
      </c>
      <c r="E33" s="79">
        <v>7</v>
      </c>
      <c r="F33" s="66" t="s">
        <v>52</v>
      </c>
      <c r="G33" s="95" t="s">
        <v>56</v>
      </c>
      <c r="H33" s="52" t="s">
        <v>54</v>
      </c>
      <c r="I33" s="35" t="s">
        <v>54</v>
      </c>
      <c r="J33" s="36" t="s">
        <v>54</v>
      </c>
      <c r="K33" s="137"/>
      <c r="L33" s="137"/>
      <c r="M33" s="137"/>
      <c r="N33" s="4"/>
    </row>
    <row r="34" spans="1:14" ht="50.45" customHeight="1">
      <c r="A34" s="149"/>
      <c r="B34" s="102" t="s">
        <v>80</v>
      </c>
      <c r="C34" s="105" t="s">
        <v>81</v>
      </c>
      <c r="D34" s="73" t="s">
        <v>82</v>
      </c>
      <c r="E34" s="80">
        <v>3</v>
      </c>
      <c r="F34" s="63" t="s">
        <v>58</v>
      </c>
      <c r="G34" s="92" t="s">
        <v>56</v>
      </c>
      <c r="H34" s="60"/>
      <c r="I34" s="23" t="s">
        <v>54</v>
      </c>
      <c r="J34" s="24" t="s">
        <v>54</v>
      </c>
      <c r="K34" s="137"/>
      <c r="L34" s="137"/>
      <c r="M34" s="137"/>
      <c r="N34" s="4"/>
    </row>
    <row r="35" spans="1:14" ht="48" customHeight="1" thickBot="1">
      <c r="A35" s="149"/>
      <c r="B35" s="104"/>
      <c r="C35" s="106"/>
      <c r="D35" s="69" t="s">
        <v>83</v>
      </c>
      <c r="E35" s="76">
        <v>4</v>
      </c>
      <c r="F35" s="65" t="s">
        <v>58</v>
      </c>
      <c r="G35" s="94" t="s">
        <v>56</v>
      </c>
      <c r="H35" s="55"/>
      <c r="I35" s="31" t="s">
        <v>54</v>
      </c>
      <c r="J35" s="28" t="s">
        <v>54</v>
      </c>
      <c r="K35" s="137"/>
      <c r="L35" s="137"/>
      <c r="M35" s="137"/>
      <c r="N35" s="90"/>
    </row>
    <row r="36" spans="1:14" ht="37.9" customHeight="1" thickBot="1">
      <c r="A36" s="149"/>
      <c r="B36" s="33" t="s">
        <v>84</v>
      </c>
      <c r="C36" s="34" t="s">
        <v>85</v>
      </c>
      <c r="D36" s="72" t="s">
        <v>79</v>
      </c>
      <c r="E36" s="79">
        <v>9</v>
      </c>
      <c r="F36" s="66" t="s">
        <v>52</v>
      </c>
      <c r="G36" s="95" t="s">
        <v>53</v>
      </c>
      <c r="H36" s="61"/>
      <c r="I36" s="35" t="s">
        <v>54</v>
      </c>
      <c r="J36" s="37"/>
      <c r="K36" s="137"/>
      <c r="L36" s="137"/>
      <c r="M36" s="137"/>
      <c r="N36" s="14"/>
    </row>
    <row r="37" spans="1:14" ht="35.450000000000003" customHeight="1" thickBot="1">
      <c r="A37" s="149"/>
      <c r="B37" s="33" t="s">
        <v>86</v>
      </c>
      <c r="C37" s="34" t="s">
        <v>87</v>
      </c>
      <c r="D37" s="72" t="s">
        <v>79</v>
      </c>
      <c r="E37" s="79">
        <v>4</v>
      </c>
      <c r="F37" s="66" t="s">
        <v>58</v>
      </c>
      <c r="G37" s="95" t="s">
        <v>56</v>
      </c>
      <c r="H37" s="61"/>
      <c r="I37" s="35"/>
      <c r="J37" s="36" t="s">
        <v>54</v>
      </c>
      <c r="K37" s="137"/>
      <c r="L37" s="137"/>
      <c r="M37" s="137"/>
      <c r="N37" s="90"/>
    </row>
    <row r="38" spans="1:14" ht="34.15" customHeight="1" thickBot="1">
      <c r="A38" s="149"/>
      <c r="B38" s="33" t="s">
        <v>88</v>
      </c>
      <c r="C38" s="38" t="s">
        <v>89</v>
      </c>
      <c r="D38" s="72" t="s">
        <v>79</v>
      </c>
      <c r="E38" s="79">
        <v>10</v>
      </c>
      <c r="F38" s="66" t="s">
        <v>52</v>
      </c>
      <c r="G38" s="95" t="s">
        <v>53</v>
      </c>
      <c r="H38" s="62" t="s">
        <v>54</v>
      </c>
      <c r="I38" s="35" t="s">
        <v>54</v>
      </c>
      <c r="J38" s="36" t="s">
        <v>54</v>
      </c>
      <c r="K38" s="137"/>
      <c r="L38" s="137"/>
      <c r="M38" s="137"/>
      <c r="N38" s="90"/>
    </row>
    <row r="39" spans="1:14" ht="36.6" customHeight="1" thickBot="1">
      <c r="A39" s="149"/>
      <c r="B39" s="33" t="s">
        <v>90</v>
      </c>
      <c r="C39" s="34" t="s">
        <v>91</v>
      </c>
      <c r="D39" s="72" t="s">
        <v>79</v>
      </c>
      <c r="E39" s="79">
        <v>7</v>
      </c>
      <c r="F39" s="66" t="s">
        <v>52</v>
      </c>
      <c r="G39" s="95" t="s">
        <v>53</v>
      </c>
      <c r="H39" s="62" t="s">
        <v>54</v>
      </c>
      <c r="I39" s="35" t="s">
        <v>54</v>
      </c>
      <c r="J39" s="36" t="s">
        <v>54</v>
      </c>
      <c r="K39" s="137"/>
      <c r="L39" s="137"/>
      <c r="M39" s="137"/>
      <c r="N39" s="90"/>
    </row>
    <row r="40" spans="1:14" ht="44.45" customHeight="1" thickBot="1">
      <c r="A40" s="149"/>
      <c r="B40" s="33" t="s">
        <v>92</v>
      </c>
      <c r="C40" s="34" t="s">
        <v>93</v>
      </c>
      <c r="D40" s="72" t="s">
        <v>79</v>
      </c>
      <c r="E40" s="79">
        <v>9</v>
      </c>
      <c r="F40" s="66" t="s">
        <v>52</v>
      </c>
      <c r="G40" s="95" t="s">
        <v>53</v>
      </c>
      <c r="H40" s="62" t="s">
        <v>54</v>
      </c>
      <c r="I40" s="35" t="s">
        <v>54</v>
      </c>
      <c r="J40" s="36" t="s">
        <v>54</v>
      </c>
      <c r="K40" s="137"/>
      <c r="L40" s="137"/>
      <c r="M40" s="137"/>
      <c r="N40" s="90"/>
    </row>
    <row r="41" spans="1:14" ht="38.450000000000003" customHeight="1" thickBot="1">
      <c r="A41" s="149"/>
      <c r="B41" s="33" t="s">
        <v>94</v>
      </c>
      <c r="C41" s="34" t="s">
        <v>95</v>
      </c>
      <c r="D41" s="72" t="s">
        <v>79</v>
      </c>
      <c r="E41" s="79">
        <v>8</v>
      </c>
      <c r="F41" s="66" t="s">
        <v>52</v>
      </c>
      <c r="G41" s="95" t="s">
        <v>56</v>
      </c>
      <c r="H41" s="61"/>
      <c r="I41" s="35"/>
      <c r="J41" s="36" t="s">
        <v>54</v>
      </c>
      <c r="K41" s="137"/>
      <c r="L41" s="137"/>
      <c r="M41" s="137"/>
      <c r="N41" s="90"/>
    </row>
    <row r="42" spans="1:14" ht="94.15" customHeight="1" thickBot="1">
      <c r="A42" s="149"/>
      <c r="B42" s="33" t="s">
        <v>96</v>
      </c>
      <c r="C42" s="34" t="s">
        <v>97</v>
      </c>
      <c r="D42" s="72" t="s">
        <v>79</v>
      </c>
      <c r="E42" s="79">
        <v>4</v>
      </c>
      <c r="F42" s="66" t="s">
        <v>58</v>
      </c>
      <c r="G42" s="95" t="s">
        <v>53</v>
      </c>
      <c r="H42" s="62" t="s">
        <v>54</v>
      </c>
      <c r="I42" s="35" t="s">
        <v>54</v>
      </c>
      <c r="J42" s="36" t="s">
        <v>54</v>
      </c>
      <c r="K42" s="137"/>
      <c r="L42" s="137"/>
      <c r="M42" s="137"/>
      <c r="N42" s="90"/>
    </row>
    <row r="43" spans="1:14" ht="45.6" thickBot="1">
      <c r="A43" s="149"/>
      <c r="B43" s="33" t="s">
        <v>98</v>
      </c>
      <c r="C43" s="34" t="s">
        <v>99</v>
      </c>
      <c r="D43" s="72" t="s">
        <v>79</v>
      </c>
      <c r="E43" s="79">
        <v>8</v>
      </c>
      <c r="F43" s="66" t="s">
        <v>52</v>
      </c>
      <c r="G43" s="95" t="s">
        <v>56</v>
      </c>
      <c r="H43" s="62" t="s">
        <v>54</v>
      </c>
      <c r="I43" s="35" t="s">
        <v>54</v>
      </c>
      <c r="J43" s="36" t="s">
        <v>54</v>
      </c>
      <c r="K43" s="137"/>
      <c r="L43" s="137"/>
      <c r="M43" s="137"/>
      <c r="N43" s="90"/>
    </row>
    <row r="44" spans="1:14">
      <c r="B44" s="7"/>
      <c r="C44" s="8"/>
      <c r="D44" s="9"/>
      <c r="E44" s="39"/>
      <c r="F44" s="39"/>
      <c r="G44" s="39"/>
      <c r="H44" s="39"/>
      <c r="I44" s="39"/>
      <c r="J44" s="39"/>
    </row>
    <row r="45" spans="1:14">
      <c r="B45" s="4"/>
      <c r="C45" s="4"/>
      <c r="D45" s="4"/>
      <c r="E45" s="4"/>
      <c r="F45" s="4"/>
    </row>
    <row r="46" spans="1:14">
      <c r="B46" s="4"/>
      <c r="C46" s="4"/>
      <c r="D46" s="4"/>
      <c r="E46" s="4"/>
      <c r="F46" s="4"/>
    </row>
    <row r="47" spans="1:14">
      <c r="B47" s="4"/>
      <c r="C47" s="4"/>
      <c r="D47" s="4"/>
      <c r="E47" s="4"/>
      <c r="F47" s="4"/>
    </row>
    <row r="48" spans="1:14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11"/>
      <c r="C56" s="10"/>
      <c r="D56" s="10"/>
      <c r="E56" s="12"/>
    </row>
    <row r="57" spans="2:6">
      <c r="B57" s="4"/>
      <c r="C57" s="4"/>
      <c r="D57" s="10"/>
      <c r="E57" s="12"/>
    </row>
    <row r="58" spans="2:6">
      <c r="B58" s="4"/>
      <c r="C58" s="4"/>
    </row>
    <row r="59" spans="2:6">
      <c r="B59" s="4"/>
      <c r="C59" s="4"/>
    </row>
    <row r="60" spans="2:6">
      <c r="B60" s="4"/>
      <c r="C60" s="4"/>
    </row>
    <row r="61" spans="2:6">
      <c r="B61" s="4"/>
      <c r="C61" s="4"/>
    </row>
    <row r="63" spans="2:6">
      <c r="B63" s="4"/>
      <c r="C63" s="4"/>
    </row>
    <row r="64" spans="2:6">
      <c r="B64" s="4"/>
      <c r="C64" s="4"/>
    </row>
  </sheetData>
  <sheetProtection algorithmName="SHA-512" hashValue="5L5fctp7s0Fj6EHBtBwUEO9az4NNBBpuJjg2eWQu/7MHxGVPJBxlmaTXyLyaMpprZp8L2Aeypv7UbVVgNZ+icA==" saltValue="uZl26NMkueOYzz/g5x1nfg==" spinCount="100000" sheet="1" objects="1" scenarios="1" autoFilter="0" pivotTables="0"/>
  <autoFilter ref="F16:G17" xr:uid="{E06AA354-AEC7-48A1-8156-60EF774FCA97}"/>
  <mergeCells count="49">
    <mergeCell ref="B1:M1"/>
    <mergeCell ref="A2:A43"/>
    <mergeCell ref="C2:D2"/>
    <mergeCell ref="E2:E15"/>
    <mergeCell ref="F2:I2"/>
    <mergeCell ref="K2:K43"/>
    <mergeCell ref="L2:M2"/>
    <mergeCell ref="C3:D3"/>
    <mergeCell ref="F3:J3"/>
    <mergeCell ref="C4:D4"/>
    <mergeCell ref="L13:M13"/>
    <mergeCell ref="F4:J4"/>
    <mergeCell ref="C5:D5"/>
    <mergeCell ref="F5:F6"/>
    <mergeCell ref="G5:G6"/>
    <mergeCell ref="H5:I5"/>
    <mergeCell ref="J5:J6"/>
    <mergeCell ref="B6:D6"/>
    <mergeCell ref="C7:D7"/>
    <mergeCell ref="L7:M7"/>
    <mergeCell ref="B8:D8"/>
    <mergeCell ref="L8:M8"/>
    <mergeCell ref="D16:D17"/>
    <mergeCell ref="E16:E17"/>
    <mergeCell ref="F16:F17"/>
    <mergeCell ref="C9:D9"/>
    <mergeCell ref="L9:M12"/>
    <mergeCell ref="C10:D10"/>
    <mergeCell ref="C11:D11"/>
    <mergeCell ref="L14:M43"/>
    <mergeCell ref="F15:J15"/>
    <mergeCell ref="G16:G17"/>
    <mergeCell ref="H16:J16"/>
    <mergeCell ref="B18:B21"/>
    <mergeCell ref="B34:B35"/>
    <mergeCell ref="C34:C35"/>
    <mergeCell ref="B12:C12"/>
    <mergeCell ref="B13:B14"/>
    <mergeCell ref="C13:D14"/>
    <mergeCell ref="B15:D15"/>
    <mergeCell ref="C18:C21"/>
    <mergeCell ref="B22:B25"/>
    <mergeCell ref="C22:C25"/>
    <mergeCell ref="B26:B29"/>
    <mergeCell ref="C26:C29"/>
    <mergeCell ref="B30:B32"/>
    <mergeCell ref="C30:C32"/>
    <mergeCell ref="B16:B17"/>
    <mergeCell ref="C16:C17"/>
  </mergeCells>
  <conditionalFormatting sqref="F18:F43">
    <cfRule type="cellIs" dxfId="47" priority="9" operator="equal">
      <formula>"Desejável"</formula>
    </cfRule>
    <cfRule type="cellIs" dxfId="46" priority="10" operator="equal">
      <formula>"Obrigatório"</formula>
    </cfRule>
  </conditionalFormatting>
  <conditionalFormatting sqref="G18:G43">
    <cfRule type="cellIs" dxfId="45" priority="11" operator="equal">
      <formula>"Verificado"</formula>
    </cfRule>
    <cfRule type="cellIs" dxfId="44" priority="12" operator="equal">
      <formula>"Não verificado"</formula>
    </cfRule>
  </conditionalFormatting>
  <conditionalFormatting sqref="J2">
    <cfRule type="cellIs" dxfId="43" priority="1" operator="equal">
      <formula>"BAIXA"</formula>
    </cfRule>
    <cfRule type="cellIs" dxfId="42" priority="2" operator="equal">
      <formula>"MÉDIA"</formula>
    </cfRule>
    <cfRule type="cellIs" dxfId="41" priority="3" operator="equal">
      <formula>"ALTA"</formula>
    </cfRule>
  </conditionalFormatting>
  <conditionalFormatting sqref="J8:J10">
    <cfRule type="cellIs" dxfId="40" priority="4" operator="equal">
      <formula>"BAIXA"</formula>
    </cfRule>
    <cfRule type="cellIs" dxfId="39" priority="5" operator="equal">
      <formula>"MÉDIA"</formula>
    </cfRule>
    <cfRule type="cellIs" dxfId="38" priority="6" operator="equal">
      <formula>"ALTA"</formula>
    </cfRule>
  </conditionalFormatting>
  <conditionalFormatting sqref="J12:J14">
    <cfRule type="cellIs" dxfId="37" priority="7" operator="equal">
      <formula>"Sim"</formula>
    </cfRule>
    <cfRule type="cellIs" dxfId="36" priority="8" operator="equal">
      <formula>"Não"</formula>
    </cfRule>
  </conditionalFormatting>
  <dataValidations count="2">
    <dataValidation type="list" allowBlank="1" showInputMessage="1" showErrorMessage="1" sqref="G18:G43" xr:uid="{BFB8C173-BE74-437A-8951-FF27E6EA60A7}">
      <formula1>"Verificado,Não verificado"</formula1>
    </dataValidation>
    <dataValidation type="list" allowBlank="1" showInputMessage="1" showErrorMessage="1" sqref="F18:F43" xr:uid="{AEBB0ECF-F1E2-4778-8FD4-273E06AD5065}">
      <formula1>"Obrigatório,Desejável"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DD66-BD99-4F20-8432-46FAF54F380A}">
  <dimension ref="A1:N64"/>
  <sheetViews>
    <sheetView showGridLines="0" zoomScale="70" zoomScaleNormal="70" workbookViewId="0"/>
  </sheetViews>
  <sheetFormatPr defaultColWidth="11.42578125" defaultRowHeight="15.6"/>
  <cols>
    <col min="1" max="1" width="2.140625" style="4" customWidth="1"/>
    <col min="2" max="2" width="48.5703125" style="1" customWidth="1"/>
    <col min="3" max="3" width="62.7109375" style="2" customWidth="1"/>
    <col min="4" max="4" width="53.7109375" style="3" customWidth="1"/>
    <col min="5" max="5" width="7.28515625" style="10" bestFit="1" customWidth="1"/>
    <col min="6" max="6" width="22.140625" style="10" customWidth="1"/>
    <col min="7" max="7" width="17.85546875" style="10" bestFit="1" customWidth="1"/>
    <col min="8" max="8" width="22.5703125" style="10" customWidth="1"/>
    <col min="9" max="9" width="14.42578125" style="10" customWidth="1"/>
    <col min="10" max="10" width="19.140625" style="10" customWidth="1"/>
    <col min="11" max="11" width="2.140625" style="10" customWidth="1"/>
    <col min="12" max="12" width="11" style="10" customWidth="1"/>
    <col min="13" max="13" width="45.42578125" style="10" customWidth="1"/>
    <col min="14" max="14" width="12.7109375" style="10" customWidth="1"/>
    <col min="15" max="16384" width="11.42578125" style="4"/>
  </cols>
  <sheetData>
    <row r="1" spans="1:14" ht="16.149999999999999" thickBo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21.6" customHeight="1" thickBot="1">
      <c r="A2" s="149"/>
      <c r="B2" s="40" t="s">
        <v>0</v>
      </c>
      <c r="C2" s="150" t="s">
        <v>100</v>
      </c>
      <c r="D2" s="151"/>
      <c r="E2" s="137"/>
      <c r="F2" s="152" t="s">
        <v>2</v>
      </c>
      <c r="G2" s="153"/>
      <c r="H2" s="153"/>
      <c r="I2" s="153"/>
      <c r="J2" s="16" t="str">
        <f>IF(OR(J8="BAIXA",J9="BAIXA",J10="BAIXA"),"BAIXA",(IF(OR(J8="MÉDIA",J9="MÉDIA",J10="MÉDIA"),"MÉDIA","ALTA")))</f>
        <v>ALTA</v>
      </c>
      <c r="K2" s="137"/>
      <c r="L2" s="108" t="s">
        <v>3</v>
      </c>
      <c r="M2" s="148"/>
    </row>
    <row r="3" spans="1:14" ht="16.149999999999999" thickBot="1">
      <c r="A3" s="149"/>
      <c r="B3" s="41" t="s">
        <v>4</v>
      </c>
      <c r="C3" s="154" t="s">
        <v>5</v>
      </c>
      <c r="D3" s="155"/>
      <c r="E3" s="137"/>
      <c r="F3" s="149"/>
      <c r="G3" s="149"/>
      <c r="H3" s="149"/>
      <c r="I3" s="149"/>
      <c r="J3" s="149"/>
      <c r="K3" s="137"/>
      <c r="L3" s="15" t="s">
        <v>6</v>
      </c>
      <c r="M3" s="17" t="s">
        <v>7</v>
      </c>
    </row>
    <row r="4" spans="1:14">
      <c r="A4" s="149"/>
      <c r="B4" s="41" t="s">
        <v>8</v>
      </c>
      <c r="C4" s="154" t="s">
        <v>9</v>
      </c>
      <c r="D4" s="155"/>
      <c r="E4" s="137"/>
      <c r="F4" s="156" t="s">
        <v>10</v>
      </c>
      <c r="G4" s="157"/>
      <c r="H4" s="157"/>
      <c r="I4" s="157"/>
      <c r="J4" s="158"/>
      <c r="K4" s="137"/>
      <c r="L4" s="18" t="s">
        <v>11</v>
      </c>
      <c r="M4" s="5" t="s">
        <v>12</v>
      </c>
    </row>
    <row r="5" spans="1:14" ht="16.149999999999999" customHeight="1" thickBot="1">
      <c r="A5" s="149"/>
      <c r="B5" s="42" t="s">
        <v>13</v>
      </c>
      <c r="C5" s="159" t="s">
        <v>101</v>
      </c>
      <c r="D5" s="160"/>
      <c r="E5" s="137"/>
      <c r="F5" s="161" t="s">
        <v>15</v>
      </c>
      <c r="G5" s="162" t="s">
        <v>16</v>
      </c>
      <c r="H5" s="164" t="s">
        <v>17</v>
      </c>
      <c r="I5" s="164"/>
      <c r="J5" s="142" t="s">
        <v>18</v>
      </c>
      <c r="K5" s="137"/>
      <c r="L5" s="19" t="s">
        <v>19</v>
      </c>
      <c r="M5" s="5" t="s">
        <v>20</v>
      </c>
    </row>
    <row r="6" spans="1:14" ht="16.149999999999999" thickBot="1">
      <c r="A6" s="149"/>
      <c r="B6" s="144"/>
      <c r="C6" s="144"/>
      <c r="D6" s="144"/>
      <c r="E6" s="137"/>
      <c r="F6" s="109"/>
      <c r="G6" s="163"/>
      <c r="H6" s="81" t="s">
        <v>21</v>
      </c>
      <c r="I6" s="81" t="s">
        <v>22</v>
      </c>
      <c r="J6" s="143"/>
      <c r="K6" s="137"/>
      <c r="L6" s="20" t="s">
        <v>23</v>
      </c>
      <c r="M6" s="6" t="s">
        <v>24</v>
      </c>
    </row>
    <row r="7" spans="1:14" ht="16.149999999999999" thickBot="1">
      <c r="A7" s="149"/>
      <c r="B7" s="43" t="s">
        <v>25</v>
      </c>
      <c r="C7" s="145" t="s">
        <v>26</v>
      </c>
      <c r="D7" s="146"/>
      <c r="E7" s="137"/>
      <c r="F7" s="86" t="s">
        <v>27</v>
      </c>
      <c r="G7" s="87">
        <f>SUMIF(F18:F43,"Obrigatório",E18:E43)</f>
        <v>100</v>
      </c>
      <c r="H7" s="87">
        <f>SUMIFS(E18:E43,F18:F43,"Obrigatório",G18:G43,"Verificado")</f>
        <v>69</v>
      </c>
      <c r="I7" s="88">
        <f>H7/G7</f>
        <v>0.69</v>
      </c>
      <c r="J7" s="89"/>
      <c r="K7" s="137"/>
      <c r="L7" s="147"/>
      <c r="M7" s="147"/>
    </row>
    <row r="8" spans="1:14" ht="16.149999999999999" customHeight="1" thickBot="1">
      <c r="A8" s="149"/>
      <c r="B8" s="144"/>
      <c r="C8" s="144"/>
      <c r="D8" s="144"/>
      <c r="E8" s="137"/>
      <c r="F8" s="46" t="s">
        <v>28</v>
      </c>
      <c r="G8" s="13">
        <f>SUMIFS(E18:E43,F18:F43,"Obrigatório",H18:H43,"ü")</f>
        <v>65</v>
      </c>
      <c r="H8" s="13">
        <f>SUMIFS(E18:E43,F18:F43,"Obrigatório",H18:H43,"ü",G18:G43,"Verificado")</f>
        <v>50</v>
      </c>
      <c r="I8" s="47">
        <f t="shared" ref="I8:I13" si="0">H8/G8</f>
        <v>0.76923076923076927</v>
      </c>
      <c r="J8" s="5" t="str">
        <f>IF(I8&lt;50%,"BAIXA",IF(AND(I8&gt;50%,J12="Sim"),"ALTA","MÉDIA"))</f>
        <v>ALTA</v>
      </c>
      <c r="K8" s="137"/>
      <c r="L8" s="108" t="s">
        <v>29</v>
      </c>
      <c r="M8" s="148"/>
    </row>
    <row r="9" spans="1:14" ht="15.6" customHeight="1">
      <c r="A9" s="149"/>
      <c r="B9" s="44" t="s">
        <v>30</v>
      </c>
      <c r="C9" s="127" t="s">
        <v>31</v>
      </c>
      <c r="D9" s="128"/>
      <c r="E9" s="137"/>
      <c r="F9" s="46" t="s">
        <v>32</v>
      </c>
      <c r="G9" s="13">
        <f>SUMIFS(E18:E43,F18:F43,"Obrigatório",I18:I43,"ü")</f>
        <v>92</v>
      </c>
      <c r="H9" s="13">
        <f>SUMIFS(E18:E43,F18:F43,"Obrigatório",I18:I43,"ü",G18:G43,"Verificado")</f>
        <v>69</v>
      </c>
      <c r="I9" s="47">
        <f t="shared" si="0"/>
        <v>0.75</v>
      </c>
      <c r="J9" s="5" t="str">
        <f>IF(I9&lt;50%,"BAIXA",IF(AND(I9&gt;50%,J13="Sim"),"ALTA","MÉDIA"))</f>
        <v>ALTA</v>
      </c>
      <c r="K9" s="137"/>
      <c r="L9" s="129" t="s">
        <v>33</v>
      </c>
      <c r="M9" s="130"/>
    </row>
    <row r="10" spans="1:14" ht="16.149999999999999" thickBot="1">
      <c r="A10" s="149"/>
      <c r="B10" s="41" t="s">
        <v>34</v>
      </c>
      <c r="C10" s="133" t="s">
        <v>35</v>
      </c>
      <c r="D10" s="134"/>
      <c r="E10" s="137"/>
      <c r="F10" s="48" t="s">
        <v>36</v>
      </c>
      <c r="G10" s="49">
        <f>SUMIFS(E18:E43,F18:F43,"Obrigatório",J18:J43,"ü")</f>
        <v>67</v>
      </c>
      <c r="H10" s="49">
        <f>SUMIFS(E18:E43,F18:F43,"Obrigatório",J18:J43,"ü",G18:G43,"Verificado")</f>
        <v>36</v>
      </c>
      <c r="I10" s="50">
        <f t="shared" si="0"/>
        <v>0.53731343283582089</v>
      </c>
      <c r="J10" s="6" t="str">
        <f>IF(I10&lt;50%,"BAIXA",IF(AND(I10&gt;50%,J14="Sim"),"ALTA","MÉDIA"))</f>
        <v>ALTA</v>
      </c>
      <c r="K10" s="137"/>
      <c r="L10" s="129"/>
      <c r="M10" s="130"/>
    </row>
    <row r="11" spans="1:14" ht="16.149999999999999" customHeight="1" thickBot="1">
      <c r="A11" s="149"/>
      <c r="B11" s="45" t="s">
        <v>37</v>
      </c>
      <c r="C11" s="135" t="s">
        <v>38</v>
      </c>
      <c r="D11" s="136"/>
      <c r="E11" s="137"/>
      <c r="F11" s="82" t="s">
        <v>39</v>
      </c>
      <c r="G11" s="83">
        <f>SUMIF(F18:F43,"Desejável",E18:E43)</f>
        <v>50</v>
      </c>
      <c r="H11" s="83">
        <f>SUMIFS(E18:E43,F18:F43,"Desejável",G18:G43,"Verificado")</f>
        <v>29</v>
      </c>
      <c r="I11" s="84">
        <f t="shared" si="0"/>
        <v>0.57999999999999996</v>
      </c>
      <c r="J11" s="85" t="s">
        <v>40</v>
      </c>
      <c r="K11" s="137"/>
      <c r="L11" s="129"/>
      <c r="M11" s="130"/>
    </row>
    <row r="12" spans="1:14" ht="16.149999999999999" thickBot="1">
      <c r="A12" s="149"/>
      <c r="B12" s="107"/>
      <c r="C12" s="107"/>
      <c r="D12" s="91"/>
      <c r="E12" s="137"/>
      <c r="F12" s="46" t="s">
        <v>28</v>
      </c>
      <c r="G12" s="13">
        <f>SUMIFS(E18:E43,F18:F43,"Desejável",H18:H43,"ü")</f>
        <v>23</v>
      </c>
      <c r="H12" s="13">
        <f>SUMIFS(E18:E43,F18:F43,"Desejável",H18:H43,"ü",G18:G43,"Verificado")</f>
        <v>14</v>
      </c>
      <c r="I12" s="47">
        <f t="shared" si="0"/>
        <v>0.60869565217391308</v>
      </c>
      <c r="J12" s="5" t="str">
        <f>IF(I12&gt;=50%,"Sim","Não")</f>
        <v>Sim</v>
      </c>
      <c r="K12" s="137"/>
      <c r="L12" s="131"/>
      <c r="M12" s="132"/>
    </row>
    <row r="13" spans="1:14">
      <c r="A13" s="149"/>
      <c r="B13" s="108" t="s">
        <v>41</v>
      </c>
      <c r="C13" s="110"/>
      <c r="D13" s="111"/>
      <c r="E13" s="137"/>
      <c r="F13" s="46" t="s">
        <v>32</v>
      </c>
      <c r="G13" s="13">
        <f>SUMIFS(E18:E43,F18:F43,"Desejável",I18:I43,"ü")</f>
        <v>38</v>
      </c>
      <c r="H13" s="13">
        <f>SUMIFS(E18:E43,F18:F43,"Desejável",I18:I43,"ü",G18:G43,"Verificado")</f>
        <v>25</v>
      </c>
      <c r="I13" s="47">
        <f t="shared" si="0"/>
        <v>0.65789473684210531</v>
      </c>
      <c r="J13" s="5" t="str">
        <f>IF(I13&gt;=50%,"Sim","Não")</f>
        <v>Sim</v>
      </c>
      <c r="K13" s="137"/>
      <c r="L13" s="147"/>
      <c r="M13" s="147"/>
    </row>
    <row r="14" spans="1:14" ht="16.149999999999999" thickBot="1">
      <c r="A14" s="149"/>
      <c r="B14" s="109"/>
      <c r="C14" s="112"/>
      <c r="D14" s="113"/>
      <c r="E14" s="137"/>
      <c r="F14" s="48" t="s">
        <v>36</v>
      </c>
      <c r="G14" s="49">
        <f>SUMIFS(E18:E43,F18:F43,"Desejável",J18:J43,"ü")</f>
        <v>30</v>
      </c>
      <c r="H14" s="49">
        <f>SUMIFS(E18:E43,F18:F43,"Desejável",J18:J43,"ü",G18:G43,"Verificado")</f>
        <v>15</v>
      </c>
      <c r="I14" s="50">
        <f>H14/G14</f>
        <v>0.5</v>
      </c>
      <c r="J14" s="6" t="str">
        <f>IF(I14&gt;=50%,"Sim","Não")</f>
        <v>Sim</v>
      </c>
      <c r="K14" s="137"/>
      <c r="L14" s="137"/>
      <c r="M14" s="137"/>
    </row>
    <row r="15" spans="1:14" ht="16.149999999999999" thickBot="1">
      <c r="A15" s="149"/>
      <c r="B15" s="107"/>
      <c r="C15" s="107"/>
      <c r="D15" s="107"/>
      <c r="E15" s="138"/>
      <c r="F15" s="138"/>
      <c r="G15" s="138"/>
      <c r="H15" s="138"/>
      <c r="I15" s="138"/>
      <c r="J15" s="138"/>
      <c r="K15" s="137"/>
      <c r="L15" s="137"/>
      <c r="M15" s="137"/>
    </row>
    <row r="16" spans="1:14" ht="15.6" customHeight="1">
      <c r="A16" s="149"/>
      <c r="B16" s="117" t="s">
        <v>42</v>
      </c>
      <c r="C16" s="119" t="s">
        <v>43</v>
      </c>
      <c r="D16" s="121" t="s">
        <v>44</v>
      </c>
      <c r="E16" s="123" t="s">
        <v>45</v>
      </c>
      <c r="F16" s="125" t="s">
        <v>46</v>
      </c>
      <c r="G16" s="123" t="s">
        <v>47</v>
      </c>
      <c r="H16" s="139" t="s">
        <v>48</v>
      </c>
      <c r="I16" s="140"/>
      <c r="J16" s="141"/>
      <c r="K16" s="137"/>
      <c r="L16" s="137"/>
      <c r="M16" s="137"/>
      <c r="N16" s="4"/>
    </row>
    <row r="17" spans="1:14" ht="16.149999999999999" thickBot="1">
      <c r="A17" s="149"/>
      <c r="B17" s="118"/>
      <c r="C17" s="120"/>
      <c r="D17" s="122"/>
      <c r="E17" s="124"/>
      <c r="F17" s="126"/>
      <c r="G17" s="124"/>
      <c r="H17" s="51" t="s">
        <v>28</v>
      </c>
      <c r="I17" s="21" t="s">
        <v>32</v>
      </c>
      <c r="J17" s="22" t="s">
        <v>36</v>
      </c>
      <c r="K17" s="137"/>
      <c r="L17" s="137"/>
      <c r="M17" s="137"/>
      <c r="N17" s="4"/>
    </row>
    <row r="18" spans="1:14" ht="20.45" customHeight="1">
      <c r="A18" s="149"/>
      <c r="B18" s="102" t="s">
        <v>49</v>
      </c>
      <c r="C18" s="114" t="s">
        <v>50</v>
      </c>
      <c r="D18" s="67" t="s">
        <v>51</v>
      </c>
      <c r="E18" s="74">
        <v>10</v>
      </c>
      <c r="F18" s="63" t="s">
        <v>52</v>
      </c>
      <c r="G18" s="92" t="s">
        <v>53</v>
      </c>
      <c r="H18" s="52"/>
      <c r="I18" s="23" t="s">
        <v>54</v>
      </c>
      <c r="J18" s="24" t="s">
        <v>54</v>
      </c>
      <c r="K18" s="137"/>
      <c r="L18" s="137"/>
      <c r="M18" s="137"/>
      <c r="N18" s="4"/>
    </row>
    <row r="19" spans="1:14" ht="20.45" customHeight="1">
      <c r="A19" s="149"/>
      <c r="B19" s="103"/>
      <c r="C19" s="115"/>
      <c r="D19" s="68" t="s">
        <v>55</v>
      </c>
      <c r="E19" s="75">
        <v>8</v>
      </c>
      <c r="F19" s="64" t="s">
        <v>52</v>
      </c>
      <c r="G19" s="93" t="s">
        <v>56</v>
      </c>
      <c r="H19" s="53"/>
      <c r="I19" s="25" t="s">
        <v>54</v>
      </c>
      <c r="J19" s="26" t="s">
        <v>54</v>
      </c>
      <c r="K19" s="137"/>
      <c r="L19" s="137"/>
      <c r="M19" s="137"/>
      <c r="N19" s="4"/>
    </row>
    <row r="20" spans="1:14" ht="20.45" customHeight="1">
      <c r="A20" s="149"/>
      <c r="B20" s="103"/>
      <c r="C20" s="115"/>
      <c r="D20" s="68" t="s">
        <v>57</v>
      </c>
      <c r="E20" s="75">
        <v>3</v>
      </c>
      <c r="F20" s="64" t="s">
        <v>58</v>
      </c>
      <c r="G20" s="93" t="s">
        <v>56</v>
      </c>
      <c r="H20" s="54" t="s">
        <v>54</v>
      </c>
      <c r="I20" s="25" t="s">
        <v>54</v>
      </c>
      <c r="J20" s="26" t="s">
        <v>54</v>
      </c>
      <c r="K20" s="137"/>
      <c r="L20" s="137"/>
      <c r="M20" s="137"/>
      <c r="N20" s="4"/>
    </row>
    <row r="21" spans="1:14" ht="21" customHeight="1" thickBot="1">
      <c r="A21" s="149"/>
      <c r="B21" s="104"/>
      <c r="C21" s="116"/>
      <c r="D21" s="69" t="s">
        <v>59</v>
      </c>
      <c r="E21" s="76">
        <v>4</v>
      </c>
      <c r="F21" s="65" t="s">
        <v>58</v>
      </c>
      <c r="G21" s="94" t="s">
        <v>56</v>
      </c>
      <c r="H21" s="55"/>
      <c r="I21" s="27"/>
      <c r="J21" s="28" t="s">
        <v>54</v>
      </c>
      <c r="K21" s="137"/>
      <c r="L21" s="137"/>
      <c r="M21" s="137"/>
      <c r="N21" s="4"/>
    </row>
    <row r="22" spans="1:14" ht="15.6" customHeight="1">
      <c r="A22" s="149"/>
      <c r="B22" s="102" t="s">
        <v>60</v>
      </c>
      <c r="C22" s="114" t="s">
        <v>61</v>
      </c>
      <c r="D22" s="67" t="s">
        <v>62</v>
      </c>
      <c r="E22" s="74">
        <v>3</v>
      </c>
      <c r="F22" s="63" t="s">
        <v>58</v>
      </c>
      <c r="G22" s="92" t="s">
        <v>53</v>
      </c>
      <c r="H22" s="52" t="s">
        <v>54</v>
      </c>
      <c r="I22" s="23" t="s">
        <v>54</v>
      </c>
      <c r="J22" s="29"/>
      <c r="K22" s="137"/>
      <c r="L22" s="137"/>
      <c r="M22" s="137"/>
      <c r="N22" s="4"/>
    </row>
    <row r="23" spans="1:14" ht="20.45" customHeight="1">
      <c r="A23" s="149"/>
      <c r="B23" s="103"/>
      <c r="C23" s="115"/>
      <c r="D23" s="70" t="s">
        <v>63</v>
      </c>
      <c r="E23" s="77">
        <v>4</v>
      </c>
      <c r="F23" s="64" t="s">
        <v>58</v>
      </c>
      <c r="G23" s="93" t="s">
        <v>53</v>
      </c>
      <c r="H23" s="54" t="s">
        <v>54</v>
      </c>
      <c r="I23" s="25" t="s">
        <v>54</v>
      </c>
      <c r="J23" s="30"/>
      <c r="K23" s="137"/>
      <c r="L23" s="137"/>
      <c r="M23" s="137"/>
      <c r="N23" s="4"/>
    </row>
    <row r="24" spans="1:14" ht="20.45" customHeight="1">
      <c r="A24" s="149"/>
      <c r="B24" s="103"/>
      <c r="C24" s="115"/>
      <c r="D24" s="70" t="s">
        <v>64</v>
      </c>
      <c r="E24" s="77">
        <v>3</v>
      </c>
      <c r="F24" s="64" t="s">
        <v>58</v>
      </c>
      <c r="G24" s="93" t="s">
        <v>53</v>
      </c>
      <c r="H24" s="54" t="s">
        <v>54</v>
      </c>
      <c r="I24" s="25" t="s">
        <v>54</v>
      </c>
      <c r="J24" s="26"/>
      <c r="K24" s="137"/>
      <c r="L24" s="137"/>
      <c r="M24" s="137"/>
      <c r="N24" s="4"/>
    </row>
    <row r="25" spans="1:14" ht="16.149999999999999" thickBot="1">
      <c r="A25" s="149"/>
      <c r="B25" s="104"/>
      <c r="C25" s="116"/>
      <c r="D25" s="71" t="s">
        <v>65</v>
      </c>
      <c r="E25" s="78">
        <v>9</v>
      </c>
      <c r="F25" s="65" t="s">
        <v>52</v>
      </c>
      <c r="G25" s="94" t="s">
        <v>53</v>
      </c>
      <c r="H25" s="56" t="s">
        <v>54</v>
      </c>
      <c r="I25" s="31" t="s">
        <v>54</v>
      </c>
      <c r="J25" s="32"/>
      <c r="K25" s="137"/>
      <c r="L25" s="137"/>
      <c r="M25" s="137"/>
      <c r="N25" s="4"/>
    </row>
    <row r="26" spans="1:14" ht="15.6" customHeight="1">
      <c r="A26" s="149"/>
      <c r="B26" s="102" t="s">
        <v>66</v>
      </c>
      <c r="C26" s="114" t="s">
        <v>67</v>
      </c>
      <c r="D26" s="67" t="s">
        <v>68</v>
      </c>
      <c r="E26" s="74">
        <v>4</v>
      </c>
      <c r="F26" s="63" t="s">
        <v>58</v>
      </c>
      <c r="G26" s="92" t="s">
        <v>53</v>
      </c>
      <c r="H26" s="57"/>
      <c r="I26" s="23" t="s">
        <v>54</v>
      </c>
      <c r="J26" s="29"/>
      <c r="K26" s="137"/>
      <c r="L26" s="137"/>
      <c r="M26" s="137"/>
      <c r="N26" s="4"/>
    </row>
    <row r="27" spans="1:14">
      <c r="A27" s="149"/>
      <c r="B27" s="103"/>
      <c r="C27" s="115"/>
      <c r="D27" s="70" t="s">
        <v>69</v>
      </c>
      <c r="E27" s="77">
        <v>8</v>
      </c>
      <c r="F27" s="64" t="s">
        <v>52</v>
      </c>
      <c r="G27" s="93" t="s">
        <v>53</v>
      </c>
      <c r="H27" s="54" t="s">
        <v>54</v>
      </c>
      <c r="I27" s="25" t="s">
        <v>54</v>
      </c>
      <c r="J27" s="30"/>
      <c r="K27" s="137"/>
      <c r="L27" s="137"/>
      <c r="M27" s="137"/>
      <c r="N27" s="4"/>
    </row>
    <row r="28" spans="1:14" ht="20.45" customHeight="1">
      <c r="A28" s="149"/>
      <c r="B28" s="103"/>
      <c r="C28" s="115"/>
      <c r="D28" s="70" t="s">
        <v>70</v>
      </c>
      <c r="E28" s="77">
        <v>4</v>
      </c>
      <c r="F28" s="64" t="s">
        <v>58</v>
      </c>
      <c r="G28" s="93" t="s">
        <v>53</v>
      </c>
      <c r="H28" s="58"/>
      <c r="I28" s="25"/>
      <c r="J28" s="26" t="s">
        <v>54</v>
      </c>
      <c r="K28" s="137"/>
      <c r="L28" s="137"/>
      <c r="M28" s="137"/>
      <c r="N28" s="4"/>
    </row>
    <row r="29" spans="1:14" ht="24.6" thickBot="1">
      <c r="A29" s="149"/>
      <c r="B29" s="104"/>
      <c r="C29" s="116"/>
      <c r="D29" s="71" t="s">
        <v>71</v>
      </c>
      <c r="E29" s="78">
        <v>4</v>
      </c>
      <c r="F29" s="65" t="s">
        <v>58</v>
      </c>
      <c r="G29" s="94" t="s">
        <v>53</v>
      </c>
      <c r="H29" s="59"/>
      <c r="I29" s="31" t="s">
        <v>54</v>
      </c>
      <c r="J29" s="28" t="s">
        <v>54</v>
      </c>
      <c r="K29" s="137"/>
      <c r="L29" s="137"/>
      <c r="M29" s="137"/>
      <c r="N29" s="90"/>
    </row>
    <row r="30" spans="1:14" ht="20.45" customHeight="1">
      <c r="A30" s="149"/>
      <c r="B30" s="102" t="s">
        <v>72</v>
      </c>
      <c r="C30" s="114" t="s">
        <v>73</v>
      </c>
      <c r="D30" s="67" t="s">
        <v>74</v>
      </c>
      <c r="E30" s="74">
        <v>3</v>
      </c>
      <c r="F30" s="63" t="s">
        <v>58</v>
      </c>
      <c r="G30" s="92" t="s">
        <v>56</v>
      </c>
      <c r="H30" s="52" t="s">
        <v>54</v>
      </c>
      <c r="I30" s="23" t="s">
        <v>54</v>
      </c>
      <c r="J30" s="29"/>
      <c r="K30" s="137"/>
      <c r="L30" s="137"/>
      <c r="M30" s="137"/>
      <c r="N30" s="4"/>
    </row>
    <row r="31" spans="1:14">
      <c r="A31" s="149"/>
      <c r="B31" s="103"/>
      <c r="C31" s="115"/>
      <c r="D31" s="70" t="s">
        <v>75</v>
      </c>
      <c r="E31" s="77">
        <v>7</v>
      </c>
      <c r="F31" s="64" t="s">
        <v>52</v>
      </c>
      <c r="G31" s="93" t="s">
        <v>53</v>
      </c>
      <c r="H31" s="54" t="s">
        <v>54</v>
      </c>
      <c r="I31" s="25" t="s">
        <v>54</v>
      </c>
      <c r="J31" s="30"/>
      <c r="K31" s="137"/>
      <c r="L31" s="137"/>
      <c r="M31" s="137"/>
      <c r="N31" s="4"/>
    </row>
    <row r="32" spans="1:14" ht="16.149999999999999" thickBot="1">
      <c r="A32" s="149"/>
      <c r="B32" s="104"/>
      <c r="C32" s="116"/>
      <c r="D32" s="71" t="s">
        <v>76</v>
      </c>
      <c r="E32" s="78">
        <v>3</v>
      </c>
      <c r="F32" s="65" t="s">
        <v>58</v>
      </c>
      <c r="G32" s="94" t="s">
        <v>56</v>
      </c>
      <c r="H32" s="56" t="s">
        <v>54</v>
      </c>
      <c r="I32" s="31" t="s">
        <v>54</v>
      </c>
      <c r="J32" s="32"/>
      <c r="K32" s="137"/>
      <c r="L32" s="137"/>
      <c r="M32" s="137"/>
      <c r="N32" s="4"/>
    </row>
    <row r="33" spans="1:14" ht="50.45" customHeight="1" thickBot="1">
      <c r="A33" s="149"/>
      <c r="B33" s="33" t="s">
        <v>77</v>
      </c>
      <c r="C33" s="34" t="s">
        <v>78</v>
      </c>
      <c r="D33" s="72" t="s">
        <v>79</v>
      </c>
      <c r="E33" s="79">
        <v>7</v>
      </c>
      <c r="F33" s="66" t="s">
        <v>52</v>
      </c>
      <c r="G33" s="95" t="s">
        <v>56</v>
      </c>
      <c r="H33" s="52" t="s">
        <v>54</v>
      </c>
      <c r="I33" s="35" t="s">
        <v>54</v>
      </c>
      <c r="J33" s="36" t="s">
        <v>54</v>
      </c>
      <c r="K33" s="137"/>
      <c r="L33" s="137"/>
      <c r="M33" s="137"/>
      <c r="N33" s="4"/>
    </row>
    <row r="34" spans="1:14" ht="50.45" customHeight="1">
      <c r="A34" s="149"/>
      <c r="B34" s="102" t="s">
        <v>80</v>
      </c>
      <c r="C34" s="105" t="s">
        <v>81</v>
      </c>
      <c r="D34" s="73" t="s">
        <v>82</v>
      </c>
      <c r="E34" s="80">
        <v>3</v>
      </c>
      <c r="F34" s="63" t="s">
        <v>58</v>
      </c>
      <c r="G34" s="92" t="s">
        <v>53</v>
      </c>
      <c r="H34" s="60"/>
      <c r="I34" s="23" t="s">
        <v>54</v>
      </c>
      <c r="J34" s="24" t="s">
        <v>54</v>
      </c>
      <c r="K34" s="137"/>
      <c r="L34" s="137"/>
      <c r="M34" s="137"/>
      <c r="N34" s="4"/>
    </row>
    <row r="35" spans="1:14" ht="48" customHeight="1" thickBot="1">
      <c r="A35" s="149"/>
      <c r="B35" s="104"/>
      <c r="C35" s="106"/>
      <c r="D35" s="69" t="s">
        <v>83</v>
      </c>
      <c r="E35" s="76">
        <v>4</v>
      </c>
      <c r="F35" s="65" t="s">
        <v>58</v>
      </c>
      <c r="G35" s="94" t="s">
        <v>56</v>
      </c>
      <c r="H35" s="55"/>
      <c r="I35" s="31" t="s">
        <v>54</v>
      </c>
      <c r="J35" s="28" t="s">
        <v>54</v>
      </c>
      <c r="K35" s="137"/>
      <c r="L35" s="137"/>
      <c r="M35" s="137"/>
      <c r="N35" s="90"/>
    </row>
    <row r="36" spans="1:14" ht="37.9" customHeight="1" thickBot="1">
      <c r="A36" s="149"/>
      <c r="B36" s="33" t="s">
        <v>84</v>
      </c>
      <c r="C36" s="34" t="s">
        <v>85</v>
      </c>
      <c r="D36" s="72" t="s">
        <v>79</v>
      </c>
      <c r="E36" s="79">
        <v>9</v>
      </c>
      <c r="F36" s="66" t="s">
        <v>52</v>
      </c>
      <c r="G36" s="95" t="s">
        <v>53</v>
      </c>
      <c r="H36" s="61"/>
      <c r="I36" s="35" t="s">
        <v>54</v>
      </c>
      <c r="J36" s="37"/>
      <c r="K36" s="137"/>
      <c r="L36" s="137"/>
      <c r="M36" s="137"/>
      <c r="N36" s="14"/>
    </row>
    <row r="37" spans="1:14" ht="35.450000000000003" customHeight="1" thickBot="1">
      <c r="A37" s="149"/>
      <c r="B37" s="33" t="s">
        <v>86</v>
      </c>
      <c r="C37" s="34" t="s">
        <v>87</v>
      </c>
      <c r="D37" s="72" t="s">
        <v>79</v>
      </c>
      <c r="E37" s="79">
        <v>4</v>
      </c>
      <c r="F37" s="66" t="s">
        <v>58</v>
      </c>
      <c r="G37" s="95" t="s">
        <v>56</v>
      </c>
      <c r="H37" s="61"/>
      <c r="I37" s="35"/>
      <c r="J37" s="36" t="s">
        <v>54</v>
      </c>
      <c r="K37" s="137"/>
      <c r="L37" s="137"/>
      <c r="M37" s="137"/>
      <c r="N37" s="90"/>
    </row>
    <row r="38" spans="1:14" ht="34.15" customHeight="1" thickBot="1">
      <c r="A38" s="149"/>
      <c r="B38" s="33" t="s">
        <v>88</v>
      </c>
      <c r="C38" s="38" t="s">
        <v>89</v>
      </c>
      <c r="D38" s="72" t="s">
        <v>79</v>
      </c>
      <c r="E38" s="79">
        <v>10</v>
      </c>
      <c r="F38" s="66" t="s">
        <v>52</v>
      </c>
      <c r="G38" s="95" t="s">
        <v>53</v>
      </c>
      <c r="H38" s="62" t="s">
        <v>54</v>
      </c>
      <c r="I38" s="35" t="s">
        <v>54</v>
      </c>
      <c r="J38" s="36" t="s">
        <v>54</v>
      </c>
      <c r="K38" s="137"/>
      <c r="L38" s="137"/>
      <c r="M38" s="137"/>
      <c r="N38" s="90"/>
    </row>
    <row r="39" spans="1:14" ht="36.6" customHeight="1" thickBot="1">
      <c r="A39" s="149"/>
      <c r="B39" s="33" t="s">
        <v>90</v>
      </c>
      <c r="C39" s="34" t="s">
        <v>91</v>
      </c>
      <c r="D39" s="72" t="s">
        <v>79</v>
      </c>
      <c r="E39" s="79">
        <v>7</v>
      </c>
      <c r="F39" s="66" t="s">
        <v>52</v>
      </c>
      <c r="G39" s="95" t="s">
        <v>53</v>
      </c>
      <c r="H39" s="62" t="s">
        <v>54</v>
      </c>
      <c r="I39" s="35" t="s">
        <v>54</v>
      </c>
      <c r="J39" s="36" t="s">
        <v>54</v>
      </c>
      <c r="K39" s="137"/>
      <c r="L39" s="137"/>
      <c r="M39" s="137"/>
      <c r="N39" s="90"/>
    </row>
    <row r="40" spans="1:14" ht="44.45" customHeight="1" thickBot="1">
      <c r="A40" s="149"/>
      <c r="B40" s="33" t="s">
        <v>92</v>
      </c>
      <c r="C40" s="34" t="s">
        <v>93</v>
      </c>
      <c r="D40" s="72" t="s">
        <v>79</v>
      </c>
      <c r="E40" s="79">
        <v>9</v>
      </c>
      <c r="F40" s="66" t="s">
        <v>52</v>
      </c>
      <c r="G40" s="95" t="s">
        <v>53</v>
      </c>
      <c r="H40" s="62" t="s">
        <v>54</v>
      </c>
      <c r="I40" s="35" t="s">
        <v>54</v>
      </c>
      <c r="J40" s="36" t="s">
        <v>54</v>
      </c>
      <c r="K40" s="137"/>
      <c r="L40" s="137"/>
      <c r="M40" s="137"/>
      <c r="N40" s="90"/>
    </row>
    <row r="41" spans="1:14" ht="38.450000000000003" customHeight="1" thickBot="1">
      <c r="A41" s="149"/>
      <c r="B41" s="33" t="s">
        <v>94</v>
      </c>
      <c r="C41" s="34" t="s">
        <v>95</v>
      </c>
      <c r="D41" s="72" t="s">
        <v>79</v>
      </c>
      <c r="E41" s="79">
        <v>8</v>
      </c>
      <c r="F41" s="66" t="s">
        <v>52</v>
      </c>
      <c r="G41" s="95" t="s">
        <v>56</v>
      </c>
      <c r="H41" s="61"/>
      <c r="I41" s="35"/>
      <c r="J41" s="36" t="s">
        <v>54</v>
      </c>
      <c r="K41" s="137"/>
      <c r="L41" s="137"/>
      <c r="M41" s="137"/>
      <c r="N41" s="90"/>
    </row>
    <row r="42" spans="1:14" ht="94.15" customHeight="1" thickBot="1">
      <c r="A42" s="149"/>
      <c r="B42" s="33" t="s">
        <v>96</v>
      </c>
      <c r="C42" s="34" t="s">
        <v>97</v>
      </c>
      <c r="D42" s="72" t="s">
        <v>79</v>
      </c>
      <c r="E42" s="79">
        <v>4</v>
      </c>
      <c r="F42" s="66" t="s">
        <v>58</v>
      </c>
      <c r="G42" s="95" t="s">
        <v>53</v>
      </c>
      <c r="H42" s="62" t="s">
        <v>54</v>
      </c>
      <c r="I42" s="35" t="s">
        <v>54</v>
      </c>
      <c r="J42" s="36" t="s">
        <v>54</v>
      </c>
      <c r="K42" s="137"/>
      <c r="L42" s="137"/>
      <c r="M42" s="137"/>
      <c r="N42" s="90"/>
    </row>
    <row r="43" spans="1:14" ht="45.6" thickBot="1">
      <c r="A43" s="149"/>
      <c r="B43" s="33" t="s">
        <v>98</v>
      </c>
      <c r="C43" s="34" t="s">
        <v>99</v>
      </c>
      <c r="D43" s="72" t="s">
        <v>79</v>
      </c>
      <c r="E43" s="79">
        <v>8</v>
      </c>
      <c r="F43" s="66" t="s">
        <v>52</v>
      </c>
      <c r="G43" s="95" t="s">
        <v>56</v>
      </c>
      <c r="H43" s="62" t="s">
        <v>54</v>
      </c>
      <c r="I43" s="35" t="s">
        <v>54</v>
      </c>
      <c r="J43" s="36" t="s">
        <v>54</v>
      </c>
      <c r="K43" s="137"/>
      <c r="L43" s="137"/>
      <c r="M43" s="137"/>
      <c r="N43" s="90"/>
    </row>
    <row r="44" spans="1:14">
      <c r="B44" s="7"/>
      <c r="C44" s="8"/>
      <c r="D44" s="9"/>
      <c r="E44" s="39"/>
      <c r="F44" s="39"/>
      <c r="G44" s="39"/>
      <c r="H44" s="39"/>
      <c r="I44" s="39"/>
      <c r="J44" s="39"/>
    </row>
    <row r="45" spans="1:14">
      <c r="B45" s="4"/>
      <c r="C45" s="4"/>
      <c r="D45" s="4"/>
      <c r="E45" s="4"/>
      <c r="F45" s="4"/>
    </row>
    <row r="46" spans="1:14">
      <c r="B46" s="4"/>
      <c r="C46" s="4"/>
      <c r="D46" s="4"/>
      <c r="E46" s="4"/>
      <c r="F46" s="4"/>
    </row>
    <row r="47" spans="1:14">
      <c r="B47" s="4"/>
      <c r="C47" s="4"/>
      <c r="D47" s="4"/>
      <c r="E47" s="4"/>
      <c r="F47" s="4"/>
    </row>
    <row r="48" spans="1:14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11"/>
      <c r="C56" s="10"/>
      <c r="D56" s="10"/>
      <c r="E56" s="12"/>
    </row>
    <row r="57" spans="2:6">
      <c r="B57" s="4"/>
      <c r="C57" s="4"/>
      <c r="D57" s="10"/>
      <c r="E57" s="12"/>
    </row>
    <row r="58" spans="2:6">
      <c r="B58" s="4"/>
      <c r="C58" s="4"/>
    </row>
    <row r="59" spans="2:6">
      <c r="B59" s="4"/>
      <c r="C59" s="4"/>
    </row>
    <row r="60" spans="2:6">
      <c r="B60" s="4"/>
      <c r="C60" s="4"/>
    </row>
    <row r="61" spans="2:6">
      <c r="B61" s="4"/>
      <c r="C61" s="4"/>
    </row>
    <row r="63" spans="2:6">
      <c r="B63" s="4"/>
      <c r="C63" s="4"/>
    </row>
    <row r="64" spans="2:6">
      <c r="B64" s="4"/>
      <c r="C64" s="4"/>
    </row>
  </sheetData>
  <sheetProtection algorithmName="SHA-512" hashValue="gc8At3AB5+/40JqPNnxXi0BiXda63paMk9HJ0hcpxWwuiVLVHUAEcs0urRF76RTHfH1SSsakCQaOth4VRwKpJg==" saltValue="E05HF7Xcxe1KzPk9OEFnaQ==" spinCount="100000" sheet="1" objects="1" scenarios="1" autoFilter="0" pivotTables="0"/>
  <autoFilter ref="F16:G17" xr:uid="{E8EDDD66-BD99-4F20-8432-46FAF54F380A}"/>
  <mergeCells count="49">
    <mergeCell ref="B1:M1"/>
    <mergeCell ref="A2:A43"/>
    <mergeCell ref="C2:D2"/>
    <mergeCell ref="E2:E15"/>
    <mergeCell ref="F2:I2"/>
    <mergeCell ref="K2:K43"/>
    <mergeCell ref="L2:M2"/>
    <mergeCell ref="C3:D3"/>
    <mergeCell ref="F3:J3"/>
    <mergeCell ref="C4:D4"/>
    <mergeCell ref="L13:M13"/>
    <mergeCell ref="F4:J4"/>
    <mergeCell ref="C5:D5"/>
    <mergeCell ref="F5:F6"/>
    <mergeCell ref="G5:G6"/>
    <mergeCell ref="H5:I5"/>
    <mergeCell ref="J5:J6"/>
    <mergeCell ref="B6:D6"/>
    <mergeCell ref="C7:D7"/>
    <mergeCell ref="L7:M7"/>
    <mergeCell ref="B8:D8"/>
    <mergeCell ref="L8:M8"/>
    <mergeCell ref="D16:D17"/>
    <mergeCell ref="E16:E17"/>
    <mergeCell ref="F16:F17"/>
    <mergeCell ref="C9:D9"/>
    <mergeCell ref="L9:M12"/>
    <mergeCell ref="C10:D10"/>
    <mergeCell ref="C11:D11"/>
    <mergeCell ref="L14:M43"/>
    <mergeCell ref="F15:J15"/>
    <mergeCell ref="G16:G17"/>
    <mergeCell ref="H16:J16"/>
    <mergeCell ref="B18:B21"/>
    <mergeCell ref="B34:B35"/>
    <mergeCell ref="C34:C35"/>
    <mergeCell ref="B12:C12"/>
    <mergeCell ref="B13:B14"/>
    <mergeCell ref="C13:D14"/>
    <mergeCell ref="B15:D15"/>
    <mergeCell ref="C18:C21"/>
    <mergeCell ref="B22:B25"/>
    <mergeCell ref="C22:C25"/>
    <mergeCell ref="B26:B29"/>
    <mergeCell ref="C26:C29"/>
    <mergeCell ref="B30:B32"/>
    <mergeCell ref="C30:C32"/>
    <mergeCell ref="B16:B17"/>
    <mergeCell ref="C16:C17"/>
  </mergeCells>
  <conditionalFormatting sqref="F18:F43">
    <cfRule type="cellIs" dxfId="35" priority="9" operator="equal">
      <formula>"Desejável"</formula>
    </cfRule>
    <cfRule type="cellIs" dxfId="34" priority="10" operator="equal">
      <formula>"Obrigatório"</formula>
    </cfRule>
  </conditionalFormatting>
  <conditionalFormatting sqref="G18:G43">
    <cfRule type="cellIs" dxfId="33" priority="11" operator="equal">
      <formula>"Verificado"</formula>
    </cfRule>
    <cfRule type="cellIs" dxfId="32" priority="12" operator="equal">
      <formula>"Não verificado"</formula>
    </cfRule>
  </conditionalFormatting>
  <conditionalFormatting sqref="J2">
    <cfRule type="cellIs" dxfId="31" priority="1" operator="equal">
      <formula>"BAIXA"</formula>
    </cfRule>
    <cfRule type="cellIs" dxfId="30" priority="2" operator="equal">
      <formula>"MÉDIA"</formula>
    </cfRule>
    <cfRule type="cellIs" dxfId="29" priority="3" operator="equal">
      <formula>"ALTA"</formula>
    </cfRule>
  </conditionalFormatting>
  <conditionalFormatting sqref="J8:J10">
    <cfRule type="cellIs" dxfId="28" priority="4" operator="equal">
      <formula>"BAIXA"</formula>
    </cfRule>
    <cfRule type="cellIs" dxfId="27" priority="5" operator="equal">
      <formula>"MÉDIA"</formula>
    </cfRule>
    <cfRule type="cellIs" dxfId="26" priority="6" operator="equal">
      <formula>"ALTA"</formula>
    </cfRule>
  </conditionalFormatting>
  <conditionalFormatting sqref="J12:J14">
    <cfRule type="cellIs" dxfId="25" priority="7" operator="equal">
      <formula>"Sim"</formula>
    </cfRule>
    <cfRule type="cellIs" dxfId="24" priority="8" operator="equal">
      <formula>"Não"</formula>
    </cfRule>
  </conditionalFormatting>
  <dataValidations count="2">
    <dataValidation type="list" allowBlank="1" showInputMessage="1" showErrorMessage="1" sqref="G18:G43" xr:uid="{2B201676-033D-42EB-BE90-EAA2FFF1BA70}">
      <formula1>"Verificado,Não verificado"</formula1>
    </dataValidation>
    <dataValidation type="list" allowBlank="1" showInputMessage="1" showErrorMessage="1" sqref="F18:F43" xr:uid="{D8ED4355-8C99-4C40-B561-F0D3F87DD46A}">
      <formula1>"Obrigatório,Desejável"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126-635A-49B6-A2EF-A011764397C7}">
  <dimension ref="A1:N64"/>
  <sheetViews>
    <sheetView showGridLines="0" zoomScale="70" zoomScaleNormal="70" workbookViewId="0"/>
  </sheetViews>
  <sheetFormatPr defaultColWidth="11.42578125" defaultRowHeight="15.6"/>
  <cols>
    <col min="1" max="1" width="2.140625" style="4" customWidth="1"/>
    <col min="2" max="2" width="48.5703125" style="1" customWidth="1"/>
    <col min="3" max="3" width="62.7109375" style="2" customWidth="1"/>
    <col min="4" max="4" width="53.7109375" style="3" customWidth="1"/>
    <col min="5" max="5" width="7.28515625" style="10" bestFit="1" customWidth="1"/>
    <col min="6" max="6" width="22.140625" style="10" customWidth="1"/>
    <col min="7" max="7" width="17.85546875" style="10" bestFit="1" customWidth="1"/>
    <col min="8" max="8" width="22.5703125" style="10" customWidth="1"/>
    <col min="9" max="9" width="14.42578125" style="10" customWidth="1"/>
    <col min="10" max="10" width="19.140625" style="10" customWidth="1"/>
    <col min="11" max="11" width="2.140625" style="10" customWidth="1"/>
    <col min="12" max="12" width="11" style="10" customWidth="1"/>
    <col min="13" max="13" width="45.42578125" style="10" customWidth="1"/>
    <col min="14" max="14" width="12.7109375" style="10" customWidth="1"/>
    <col min="15" max="16384" width="11.42578125" style="4"/>
  </cols>
  <sheetData>
    <row r="1" spans="1:14" ht="16.149999999999999" thickBo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21.6" customHeight="1" thickBot="1">
      <c r="A2" s="149"/>
      <c r="B2" s="40" t="s">
        <v>0</v>
      </c>
      <c r="C2" s="150" t="s">
        <v>102</v>
      </c>
      <c r="D2" s="151"/>
      <c r="E2" s="137"/>
      <c r="F2" s="152" t="s">
        <v>2</v>
      </c>
      <c r="G2" s="153"/>
      <c r="H2" s="153"/>
      <c r="I2" s="153"/>
      <c r="J2" s="16" t="str">
        <f>IF(OR(J8="BAIXA",J9="BAIXA",J10="BAIXA"),"BAIXA",(IF(OR(J8="MÉDIA",J9="MÉDIA",J10="MÉDIA"),"MÉDIA","ALTA")))</f>
        <v>MÉDIA</v>
      </c>
      <c r="K2" s="137"/>
      <c r="L2" s="108" t="s">
        <v>3</v>
      </c>
      <c r="M2" s="148"/>
    </row>
    <row r="3" spans="1:14" ht="16.149999999999999" thickBot="1">
      <c r="A3" s="149"/>
      <c r="B3" s="41" t="s">
        <v>4</v>
      </c>
      <c r="C3" s="154" t="s">
        <v>5</v>
      </c>
      <c r="D3" s="155"/>
      <c r="E3" s="137"/>
      <c r="F3" s="149"/>
      <c r="G3" s="149"/>
      <c r="H3" s="149"/>
      <c r="I3" s="149"/>
      <c r="J3" s="149"/>
      <c r="K3" s="137"/>
      <c r="L3" s="15" t="s">
        <v>6</v>
      </c>
      <c r="M3" s="17" t="s">
        <v>7</v>
      </c>
    </row>
    <row r="4" spans="1:14">
      <c r="A4" s="149"/>
      <c r="B4" s="41" t="s">
        <v>8</v>
      </c>
      <c r="C4" s="154" t="s">
        <v>9</v>
      </c>
      <c r="D4" s="155"/>
      <c r="E4" s="137"/>
      <c r="F4" s="156" t="s">
        <v>10</v>
      </c>
      <c r="G4" s="157"/>
      <c r="H4" s="157"/>
      <c r="I4" s="157"/>
      <c r="J4" s="158"/>
      <c r="K4" s="137"/>
      <c r="L4" s="18" t="s">
        <v>11</v>
      </c>
      <c r="M4" s="5" t="s">
        <v>12</v>
      </c>
    </row>
    <row r="5" spans="1:14" ht="16.149999999999999" customHeight="1" thickBot="1">
      <c r="A5" s="149"/>
      <c r="B5" s="42" t="s">
        <v>13</v>
      </c>
      <c r="C5" s="159" t="s">
        <v>103</v>
      </c>
      <c r="D5" s="160"/>
      <c r="E5" s="137"/>
      <c r="F5" s="161" t="s">
        <v>15</v>
      </c>
      <c r="G5" s="162" t="s">
        <v>16</v>
      </c>
      <c r="H5" s="164" t="s">
        <v>17</v>
      </c>
      <c r="I5" s="164"/>
      <c r="J5" s="142" t="s">
        <v>18</v>
      </c>
      <c r="K5" s="137"/>
      <c r="L5" s="19" t="s">
        <v>19</v>
      </c>
      <c r="M5" s="5" t="s">
        <v>20</v>
      </c>
    </row>
    <row r="6" spans="1:14" ht="16.149999999999999" thickBot="1">
      <c r="A6" s="149"/>
      <c r="B6" s="144"/>
      <c r="C6" s="144"/>
      <c r="D6" s="144"/>
      <c r="E6" s="137"/>
      <c r="F6" s="109"/>
      <c r="G6" s="163"/>
      <c r="H6" s="81" t="s">
        <v>21</v>
      </c>
      <c r="I6" s="81" t="s">
        <v>22</v>
      </c>
      <c r="J6" s="143"/>
      <c r="K6" s="137"/>
      <c r="L6" s="20" t="s">
        <v>23</v>
      </c>
      <c r="M6" s="6" t="s">
        <v>24</v>
      </c>
    </row>
    <row r="7" spans="1:14" ht="16.149999999999999" thickBot="1">
      <c r="A7" s="149"/>
      <c r="B7" s="43" t="s">
        <v>25</v>
      </c>
      <c r="C7" s="145" t="s">
        <v>104</v>
      </c>
      <c r="D7" s="146"/>
      <c r="E7" s="137"/>
      <c r="F7" s="86" t="s">
        <v>27</v>
      </c>
      <c r="G7" s="87">
        <f>SUMIF(F18:F43,"Obrigatório",E18:E43)</f>
        <v>100</v>
      </c>
      <c r="H7" s="87">
        <f>SUMIFS(E18:E43,F18:F43,"Obrigatório",G18:G43,"Verificado")</f>
        <v>62</v>
      </c>
      <c r="I7" s="88">
        <f>H7/G7</f>
        <v>0.62</v>
      </c>
      <c r="J7" s="89"/>
      <c r="K7" s="137"/>
      <c r="L7" s="147"/>
      <c r="M7" s="147"/>
    </row>
    <row r="8" spans="1:14" ht="16.149999999999999" customHeight="1" thickBot="1">
      <c r="A8" s="149"/>
      <c r="B8" s="144"/>
      <c r="C8" s="144"/>
      <c r="D8" s="144"/>
      <c r="E8" s="137"/>
      <c r="F8" s="46" t="s">
        <v>28</v>
      </c>
      <c r="G8" s="13">
        <f>SUMIFS(E18:E43,F18:F43,"Obrigatório",H18:H43,"ü")</f>
        <v>65</v>
      </c>
      <c r="H8" s="13">
        <f>SUMIFS(E18:E43,F18:F43,"Obrigatório",H18:H43,"ü",G18:G43,"Verificado")</f>
        <v>43</v>
      </c>
      <c r="I8" s="47">
        <f t="shared" ref="I8:I13" si="0">H8/G8</f>
        <v>0.66153846153846152</v>
      </c>
      <c r="J8" s="5" t="str">
        <f>IF(I8&lt;50%,"BAIXA",IF(AND(I8&gt;50%,J12="Sim"),"ALTA","MÉDIA"))</f>
        <v>MÉDIA</v>
      </c>
      <c r="K8" s="137"/>
      <c r="L8" s="108" t="s">
        <v>29</v>
      </c>
      <c r="M8" s="148"/>
    </row>
    <row r="9" spans="1:14" ht="15.6" customHeight="1">
      <c r="A9" s="149"/>
      <c r="B9" s="44" t="s">
        <v>30</v>
      </c>
      <c r="C9" s="127" t="s">
        <v>31</v>
      </c>
      <c r="D9" s="128"/>
      <c r="E9" s="137"/>
      <c r="F9" s="46" t="s">
        <v>32</v>
      </c>
      <c r="G9" s="13">
        <f>SUMIFS(E18:E43,F18:F43,"Obrigatório",I18:I43,"ü")</f>
        <v>92</v>
      </c>
      <c r="H9" s="13">
        <f>SUMIFS(E18:E43,F18:F43,"Obrigatório",I18:I43,"ü",G18:G43,"Verificado")</f>
        <v>62</v>
      </c>
      <c r="I9" s="47">
        <f t="shared" si="0"/>
        <v>0.67391304347826086</v>
      </c>
      <c r="J9" s="5" t="str">
        <f>IF(I9&lt;50%,"BAIXA",IF(AND(I9&gt;50%,J13="Sim"),"ALTA","MÉDIA"))</f>
        <v>MÉDIA</v>
      </c>
      <c r="K9" s="137"/>
      <c r="L9" s="129" t="s">
        <v>33</v>
      </c>
      <c r="M9" s="130"/>
    </row>
    <row r="10" spans="1:14" ht="16.149999999999999" thickBot="1">
      <c r="A10" s="149"/>
      <c r="B10" s="41" t="s">
        <v>34</v>
      </c>
      <c r="C10" s="133" t="s">
        <v>35</v>
      </c>
      <c r="D10" s="134"/>
      <c r="E10" s="137"/>
      <c r="F10" s="48" t="s">
        <v>36</v>
      </c>
      <c r="G10" s="49">
        <f>SUMIFS(E18:E43,F18:F43,"Obrigatório",J18:J43,"ü")</f>
        <v>67</v>
      </c>
      <c r="H10" s="49">
        <f>SUMIFS(E18:E43,F18:F43,"Obrigatório",J18:J43,"ü",G18:G43,"Verificado")</f>
        <v>36</v>
      </c>
      <c r="I10" s="50">
        <f t="shared" si="0"/>
        <v>0.53731343283582089</v>
      </c>
      <c r="J10" s="6" t="str">
        <f>IF(I10&lt;50%,"BAIXA",IF(AND(I10&gt;50%,J14="Sim"),"ALTA","MÉDIA"))</f>
        <v>ALTA</v>
      </c>
      <c r="K10" s="137"/>
      <c r="L10" s="129"/>
      <c r="M10" s="130"/>
    </row>
    <row r="11" spans="1:14" ht="16.149999999999999" customHeight="1" thickBot="1">
      <c r="A11" s="149"/>
      <c r="B11" s="45" t="s">
        <v>37</v>
      </c>
      <c r="C11" s="135" t="s">
        <v>38</v>
      </c>
      <c r="D11" s="136"/>
      <c r="E11" s="137"/>
      <c r="F11" s="82" t="s">
        <v>39</v>
      </c>
      <c r="G11" s="83">
        <f>SUMIF(F18:F43,"Desejável",E18:E43)</f>
        <v>50</v>
      </c>
      <c r="H11" s="83">
        <f>SUMIFS(E18:E43,F18:F43,"Desejável",G18:G43,"Verificado")</f>
        <v>18</v>
      </c>
      <c r="I11" s="84">
        <f t="shared" si="0"/>
        <v>0.36</v>
      </c>
      <c r="J11" s="85" t="s">
        <v>40</v>
      </c>
      <c r="K11" s="137"/>
      <c r="L11" s="129"/>
      <c r="M11" s="130"/>
    </row>
    <row r="12" spans="1:14" ht="16.149999999999999" thickBot="1">
      <c r="A12" s="149"/>
      <c r="B12" s="107"/>
      <c r="C12" s="107"/>
      <c r="D12" s="91"/>
      <c r="E12" s="137"/>
      <c r="F12" s="46" t="s">
        <v>28</v>
      </c>
      <c r="G12" s="13">
        <f>SUMIFS(E18:E43,F18:F43,"Desejável",H18:H43,"ü")</f>
        <v>23</v>
      </c>
      <c r="H12" s="13">
        <f>SUMIFS(E18:E43,F18:F43,"Desejável",H18:H43,"ü",G18:G43,"Verificado")</f>
        <v>7</v>
      </c>
      <c r="I12" s="47">
        <f t="shared" si="0"/>
        <v>0.30434782608695654</v>
      </c>
      <c r="J12" s="5" t="str">
        <f>IF(I12&gt;=50%,"Sim","Não")</f>
        <v>Não</v>
      </c>
      <c r="K12" s="137"/>
      <c r="L12" s="131"/>
      <c r="M12" s="132"/>
    </row>
    <row r="13" spans="1:14">
      <c r="A13" s="149"/>
      <c r="B13" s="108" t="s">
        <v>41</v>
      </c>
      <c r="C13" s="110"/>
      <c r="D13" s="111"/>
      <c r="E13" s="137"/>
      <c r="F13" s="46" t="s">
        <v>32</v>
      </c>
      <c r="G13" s="13">
        <f>SUMIFS(E18:E43,F18:F43,"Desejável",I18:I43,"ü")</f>
        <v>38</v>
      </c>
      <c r="H13" s="13">
        <f>SUMIFS(E18:E43,F18:F43,"Desejável",I18:I43,"ü",G18:G43,"Verificado")</f>
        <v>14</v>
      </c>
      <c r="I13" s="47">
        <f t="shared" si="0"/>
        <v>0.36842105263157893</v>
      </c>
      <c r="J13" s="5" t="str">
        <f>IF(I13&gt;=50%,"Sim","Não")</f>
        <v>Não</v>
      </c>
      <c r="K13" s="137"/>
      <c r="L13" s="147"/>
      <c r="M13" s="147"/>
    </row>
    <row r="14" spans="1:14" ht="16.149999999999999" thickBot="1">
      <c r="A14" s="149"/>
      <c r="B14" s="109"/>
      <c r="C14" s="112"/>
      <c r="D14" s="113"/>
      <c r="E14" s="137"/>
      <c r="F14" s="48" t="s">
        <v>36</v>
      </c>
      <c r="G14" s="49">
        <f>SUMIFS(E18:E43,F18:F43,"Desejável",J18:J43,"ü")</f>
        <v>30</v>
      </c>
      <c r="H14" s="49">
        <f>SUMIFS(E18:E43,F18:F43,"Desejável",J18:J43,"ü",G18:G43,"Verificado")</f>
        <v>15</v>
      </c>
      <c r="I14" s="50">
        <f>H14/G14</f>
        <v>0.5</v>
      </c>
      <c r="J14" s="6" t="str">
        <f>IF(I14&gt;=50%,"Sim","Não")</f>
        <v>Sim</v>
      </c>
      <c r="K14" s="137"/>
      <c r="L14" s="137"/>
      <c r="M14" s="137"/>
    </row>
    <row r="15" spans="1:14" ht="16.149999999999999" thickBot="1">
      <c r="A15" s="149"/>
      <c r="B15" s="107"/>
      <c r="C15" s="107"/>
      <c r="D15" s="107"/>
      <c r="E15" s="138"/>
      <c r="F15" s="138"/>
      <c r="G15" s="138"/>
      <c r="H15" s="138"/>
      <c r="I15" s="138"/>
      <c r="J15" s="138"/>
      <c r="K15" s="137"/>
      <c r="L15" s="137"/>
      <c r="M15" s="137"/>
    </row>
    <row r="16" spans="1:14" ht="15.6" customHeight="1">
      <c r="A16" s="149"/>
      <c r="B16" s="117" t="s">
        <v>42</v>
      </c>
      <c r="C16" s="119" t="s">
        <v>43</v>
      </c>
      <c r="D16" s="121" t="s">
        <v>44</v>
      </c>
      <c r="E16" s="123" t="s">
        <v>45</v>
      </c>
      <c r="F16" s="125" t="s">
        <v>46</v>
      </c>
      <c r="G16" s="123" t="s">
        <v>47</v>
      </c>
      <c r="H16" s="139" t="s">
        <v>48</v>
      </c>
      <c r="I16" s="140"/>
      <c r="J16" s="141"/>
      <c r="K16" s="137"/>
      <c r="L16" s="137"/>
      <c r="M16" s="137"/>
      <c r="N16" s="4"/>
    </row>
    <row r="17" spans="1:14" ht="16.149999999999999" thickBot="1">
      <c r="A17" s="149"/>
      <c r="B17" s="118"/>
      <c r="C17" s="120"/>
      <c r="D17" s="122"/>
      <c r="E17" s="124"/>
      <c r="F17" s="126"/>
      <c r="G17" s="124"/>
      <c r="H17" s="51" t="s">
        <v>28</v>
      </c>
      <c r="I17" s="21" t="s">
        <v>32</v>
      </c>
      <c r="J17" s="22" t="s">
        <v>36</v>
      </c>
      <c r="K17" s="137"/>
      <c r="L17" s="137"/>
      <c r="M17" s="137"/>
      <c r="N17" s="4"/>
    </row>
    <row r="18" spans="1:14" ht="20.45" customHeight="1">
      <c r="A18" s="149"/>
      <c r="B18" s="102" t="s">
        <v>49</v>
      </c>
      <c r="C18" s="114" t="s">
        <v>50</v>
      </c>
      <c r="D18" s="67" t="s">
        <v>51</v>
      </c>
      <c r="E18" s="74">
        <v>10</v>
      </c>
      <c r="F18" s="63" t="s">
        <v>52</v>
      </c>
      <c r="G18" s="92" t="s">
        <v>53</v>
      </c>
      <c r="H18" s="52"/>
      <c r="I18" s="23" t="s">
        <v>54</v>
      </c>
      <c r="J18" s="24" t="s">
        <v>54</v>
      </c>
      <c r="K18" s="137"/>
      <c r="L18" s="137"/>
      <c r="M18" s="137"/>
      <c r="N18" s="4"/>
    </row>
    <row r="19" spans="1:14" ht="20.45" customHeight="1">
      <c r="A19" s="149"/>
      <c r="B19" s="103"/>
      <c r="C19" s="115"/>
      <c r="D19" s="68" t="s">
        <v>55</v>
      </c>
      <c r="E19" s="75">
        <v>8</v>
      </c>
      <c r="F19" s="64" t="s">
        <v>52</v>
      </c>
      <c r="G19" s="93" t="s">
        <v>56</v>
      </c>
      <c r="H19" s="53"/>
      <c r="I19" s="25" t="s">
        <v>54</v>
      </c>
      <c r="J19" s="26" t="s">
        <v>54</v>
      </c>
      <c r="K19" s="137"/>
      <c r="L19" s="137"/>
      <c r="M19" s="137"/>
      <c r="N19" s="4"/>
    </row>
    <row r="20" spans="1:14" ht="20.45" customHeight="1">
      <c r="A20" s="149"/>
      <c r="B20" s="103"/>
      <c r="C20" s="115"/>
      <c r="D20" s="68" t="s">
        <v>57</v>
      </c>
      <c r="E20" s="75">
        <v>3</v>
      </c>
      <c r="F20" s="64" t="s">
        <v>58</v>
      </c>
      <c r="G20" s="93" t="s">
        <v>56</v>
      </c>
      <c r="H20" s="54" t="s">
        <v>54</v>
      </c>
      <c r="I20" s="25" t="s">
        <v>54</v>
      </c>
      <c r="J20" s="26" t="s">
        <v>54</v>
      </c>
      <c r="K20" s="137"/>
      <c r="L20" s="137"/>
      <c r="M20" s="137"/>
      <c r="N20" s="4"/>
    </row>
    <row r="21" spans="1:14" ht="21" customHeight="1" thickBot="1">
      <c r="A21" s="149"/>
      <c r="B21" s="104"/>
      <c r="C21" s="116"/>
      <c r="D21" s="69" t="s">
        <v>59</v>
      </c>
      <c r="E21" s="76">
        <v>4</v>
      </c>
      <c r="F21" s="65" t="s">
        <v>58</v>
      </c>
      <c r="G21" s="94" t="s">
        <v>56</v>
      </c>
      <c r="H21" s="55"/>
      <c r="I21" s="27"/>
      <c r="J21" s="28" t="s">
        <v>54</v>
      </c>
      <c r="K21" s="137"/>
      <c r="L21" s="137"/>
      <c r="M21" s="137"/>
      <c r="N21" s="4"/>
    </row>
    <row r="22" spans="1:14" ht="15.6" customHeight="1">
      <c r="A22" s="149"/>
      <c r="B22" s="102" t="s">
        <v>60</v>
      </c>
      <c r="C22" s="114" t="s">
        <v>61</v>
      </c>
      <c r="D22" s="67" t="s">
        <v>62</v>
      </c>
      <c r="E22" s="74">
        <v>3</v>
      </c>
      <c r="F22" s="63" t="s">
        <v>58</v>
      </c>
      <c r="G22" s="92" t="s">
        <v>53</v>
      </c>
      <c r="H22" s="52" t="s">
        <v>54</v>
      </c>
      <c r="I22" s="23" t="s">
        <v>54</v>
      </c>
      <c r="J22" s="29"/>
      <c r="K22" s="137"/>
      <c r="L22" s="137"/>
      <c r="M22" s="137"/>
      <c r="N22" s="4"/>
    </row>
    <row r="23" spans="1:14" ht="20.45" customHeight="1">
      <c r="A23" s="149"/>
      <c r="B23" s="103"/>
      <c r="C23" s="115"/>
      <c r="D23" s="70" t="s">
        <v>63</v>
      </c>
      <c r="E23" s="77">
        <v>4</v>
      </c>
      <c r="F23" s="64" t="s">
        <v>58</v>
      </c>
      <c r="G23" s="93" t="s">
        <v>56</v>
      </c>
      <c r="H23" s="54" t="s">
        <v>54</v>
      </c>
      <c r="I23" s="25" t="s">
        <v>54</v>
      </c>
      <c r="J23" s="30"/>
      <c r="K23" s="137"/>
      <c r="L23" s="137"/>
      <c r="M23" s="137"/>
      <c r="N23" s="4"/>
    </row>
    <row r="24" spans="1:14" ht="20.45" customHeight="1">
      <c r="A24" s="149"/>
      <c r="B24" s="103"/>
      <c r="C24" s="115"/>
      <c r="D24" s="70" t="s">
        <v>64</v>
      </c>
      <c r="E24" s="77">
        <v>3</v>
      </c>
      <c r="F24" s="64" t="s">
        <v>58</v>
      </c>
      <c r="G24" s="93" t="s">
        <v>56</v>
      </c>
      <c r="H24" s="54" t="s">
        <v>54</v>
      </c>
      <c r="I24" s="25" t="s">
        <v>54</v>
      </c>
      <c r="J24" s="26"/>
      <c r="K24" s="137"/>
      <c r="L24" s="137"/>
      <c r="M24" s="137"/>
      <c r="N24" s="4"/>
    </row>
    <row r="25" spans="1:14" ht="16.149999999999999" thickBot="1">
      <c r="A25" s="149"/>
      <c r="B25" s="104"/>
      <c r="C25" s="116"/>
      <c r="D25" s="71" t="s">
        <v>65</v>
      </c>
      <c r="E25" s="78">
        <v>9</v>
      </c>
      <c r="F25" s="65" t="s">
        <v>52</v>
      </c>
      <c r="G25" s="94" t="s">
        <v>53</v>
      </c>
      <c r="H25" s="56" t="s">
        <v>54</v>
      </c>
      <c r="I25" s="31" t="s">
        <v>54</v>
      </c>
      <c r="J25" s="32"/>
      <c r="K25" s="137"/>
      <c r="L25" s="137"/>
      <c r="M25" s="137"/>
      <c r="N25" s="4"/>
    </row>
    <row r="26" spans="1:14" ht="15.6" customHeight="1">
      <c r="A26" s="149"/>
      <c r="B26" s="102" t="s">
        <v>66</v>
      </c>
      <c r="C26" s="114" t="s">
        <v>67</v>
      </c>
      <c r="D26" s="67" t="s">
        <v>68</v>
      </c>
      <c r="E26" s="74">
        <v>4</v>
      </c>
      <c r="F26" s="63" t="s">
        <v>58</v>
      </c>
      <c r="G26" s="92" t="s">
        <v>56</v>
      </c>
      <c r="H26" s="57"/>
      <c r="I26" s="23" t="s">
        <v>54</v>
      </c>
      <c r="J26" s="29"/>
      <c r="K26" s="137"/>
      <c r="L26" s="137"/>
      <c r="M26" s="137"/>
      <c r="N26" s="4"/>
    </row>
    <row r="27" spans="1:14">
      <c r="A27" s="149"/>
      <c r="B27" s="103"/>
      <c r="C27" s="115"/>
      <c r="D27" s="70" t="s">
        <v>69</v>
      </c>
      <c r="E27" s="77">
        <v>8</v>
      </c>
      <c r="F27" s="64" t="s">
        <v>52</v>
      </c>
      <c r="G27" s="93" t="s">
        <v>53</v>
      </c>
      <c r="H27" s="54" t="s">
        <v>54</v>
      </c>
      <c r="I27" s="25" t="s">
        <v>54</v>
      </c>
      <c r="J27" s="30"/>
      <c r="K27" s="137"/>
      <c r="L27" s="137"/>
      <c r="M27" s="137"/>
      <c r="N27" s="4"/>
    </row>
    <row r="28" spans="1:14" ht="20.45" customHeight="1">
      <c r="A28" s="149"/>
      <c r="B28" s="103"/>
      <c r="C28" s="115"/>
      <c r="D28" s="70" t="s">
        <v>70</v>
      </c>
      <c r="E28" s="77">
        <v>4</v>
      </c>
      <c r="F28" s="64" t="s">
        <v>58</v>
      </c>
      <c r="G28" s="93" t="s">
        <v>53</v>
      </c>
      <c r="H28" s="58"/>
      <c r="I28" s="25"/>
      <c r="J28" s="26" t="s">
        <v>54</v>
      </c>
      <c r="K28" s="137"/>
      <c r="L28" s="137"/>
      <c r="M28" s="137"/>
      <c r="N28" s="4"/>
    </row>
    <row r="29" spans="1:14" ht="24.6" thickBot="1">
      <c r="A29" s="149"/>
      <c r="B29" s="104"/>
      <c r="C29" s="116"/>
      <c r="D29" s="71" t="s">
        <v>71</v>
      </c>
      <c r="E29" s="78">
        <v>4</v>
      </c>
      <c r="F29" s="65" t="s">
        <v>58</v>
      </c>
      <c r="G29" s="94" t="s">
        <v>53</v>
      </c>
      <c r="H29" s="59"/>
      <c r="I29" s="31" t="s">
        <v>54</v>
      </c>
      <c r="J29" s="28" t="s">
        <v>54</v>
      </c>
      <c r="K29" s="137"/>
      <c r="L29" s="137"/>
      <c r="M29" s="137"/>
      <c r="N29" s="90"/>
    </row>
    <row r="30" spans="1:14" ht="20.45" customHeight="1">
      <c r="A30" s="149"/>
      <c r="B30" s="102" t="s">
        <v>72</v>
      </c>
      <c r="C30" s="114" t="s">
        <v>73</v>
      </c>
      <c r="D30" s="67" t="s">
        <v>74</v>
      </c>
      <c r="E30" s="74">
        <v>3</v>
      </c>
      <c r="F30" s="63" t="s">
        <v>58</v>
      </c>
      <c r="G30" s="92" t="s">
        <v>56</v>
      </c>
      <c r="H30" s="52" t="s">
        <v>54</v>
      </c>
      <c r="I30" s="23" t="s">
        <v>54</v>
      </c>
      <c r="J30" s="29"/>
      <c r="K30" s="137"/>
      <c r="L30" s="137"/>
      <c r="M30" s="137"/>
      <c r="N30" s="4"/>
    </row>
    <row r="31" spans="1:14">
      <c r="A31" s="149"/>
      <c r="B31" s="103"/>
      <c r="C31" s="115"/>
      <c r="D31" s="70" t="s">
        <v>75</v>
      </c>
      <c r="E31" s="77">
        <v>7</v>
      </c>
      <c r="F31" s="64" t="s">
        <v>52</v>
      </c>
      <c r="G31" s="93" t="s">
        <v>56</v>
      </c>
      <c r="H31" s="54" t="s">
        <v>54</v>
      </c>
      <c r="I31" s="25" t="s">
        <v>54</v>
      </c>
      <c r="J31" s="30"/>
      <c r="K31" s="137"/>
      <c r="L31" s="137"/>
      <c r="M31" s="137"/>
      <c r="N31" s="4"/>
    </row>
    <row r="32" spans="1:14" ht="16.149999999999999" thickBot="1">
      <c r="A32" s="149"/>
      <c r="B32" s="104"/>
      <c r="C32" s="116"/>
      <c r="D32" s="71" t="s">
        <v>76</v>
      </c>
      <c r="E32" s="78">
        <v>3</v>
      </c>
      <c r="F32" s="65" t="s">
        <v>58</v>
      </c>
      <c r="G32" s="94" t="s">
        <v>56</v>
      </c>
      <c r="H32" s="56" t="s">
        <v>54</v>
      </c>
      <c r="I32" s="31" t="s">
        <v>54</v>
      </c>
      <c r="J32" s="32"/>
      <c r="K32" s="137"/>
      <c r="L32" s="137"/>
      <c r="M32" s="137"/>
      <c r="N32" s="4"/>
    </row>
    <row r="33" spans="1:14" ht="50.45" customHeight="1" thickBot="1">
      <c r="A33" s="149"/>
      <c r="B33" s="33" t="s">
        <v>77</v>
      </c>
      <c r="C33" s="34" t="s">
        <v>78</v>
      </c>
      <c r="D33" s="72" t="s">
        <v>79</v>
      </c>
      <c r="E33" s="79">
        <v>7</v>
      </c>
      <c r="F33" s="66" t="s">
        <v>52</v>
      </c>
      <c r="G33" s="95" t="s">
        <v>56</v>
      </c>
      <c r="H33" s="52" t="s">
        <v>54</v>
      </c>
      <c r="I33" s="35" t="s">
        <v>54</v>
      </c>
      <c r="J33" s="36" t="s">
        <v>54</v>
      </c>
      <c r="K33" s="137"/>
      <c r="L33" s="137"/>
      <c r="M33" s="137"/>
      <c r="N33" s="4"/>
    </row>
    <row r="34" spans="1:14" ht="50.45" customHeight="1">
      <c r="A34" s="149"/>
      <c r="B34" s="102" t="s">
        <v>80</v>
      </c>
      <c r="C34" s="105" t="s">
        <v>81</v>
      </c>
      <c r="D34" s="73" t="s">
        <v>82</v>
      </c>
      <c r="E34" s="80">
        <v>3</v>
      </c>
      <c r="F34" s="63" t="s">
        <v>58</v>
      </c>
      <c r="G34" s="92" t="s">
        <v>53</v>
      </c>
      <c r="H34" s="60"/>
      <c r="I34" s="23" t="s">
        <v>54</v>
      </c>
      <c r="J34" s="24" t="s">
        <v>54</v>
      </c>
      <c r="K34" s="137"/>
      <c r="L34" s="137"/>
      <c r="M34" s="137"/>
      <c r="N34" s="4"/>
    </row>
    <row r="35" spans="1:14" ht="48" customHeight="1" thickBot="1">
      <c r="A35" s="149"/>
      <c r="B35" s="104"/>
      <c r="C35" s="106"/>
      <c r="D35" s="69" t="s">
        <v>83</v>
      </c>
      <c r="E35" s="76">
        <v>4</v>
      </c>
      <c r="F35" s="65" t="s">
        <v>58</v>
      </c>
      <c r="G35" s="94" t="s">
        <v>56</v>
      </c>
      <c r="H35" s="55"/>
      <c r="I35" s="31" t="s">
        <v>54</v>
      </c>
      <c r="J35" s="28" t="s">
        <v>54</v>
      </c>
      <c r="K35" s="137"/>
      <c r="L35" s="137"/>
      <c r="M35" s="137"/>
      <c r="N35" s="90"/>
    </row>
    <row r="36" spans="1:14" ht="37.9" customHeight="1" thickBot="1">
      <c r="A36" s="149"/>
      <c r="B36" s="33" t="s">
        <v>84</v>
      </c>
      <c r="C36" s="34" t="s">
        <v>85</v>
      </c>
      <c r="D36" s="72" t="s">
        <v>79</v>
      </c>
      <c r="E36" s="79">
        <v>9</v>
      </c>
      <c r="F36" s="66" t="s">
        <v>52</v>
      </c>
      <c r="G36" s="95" t="s">
        <v>53</v>
      </c>
      <c r="H36" s="61"/>
      <c r="I36" s="35" t="s">
        <v>54</v>
      </c>
      <c r="J36" s="37"/>
      <c r="K36" s="137"/>
      <c r="L36" s="137"/>
      <c r="M36" s="137"/>
      <c r="N36" s="14"/>
    </row>
    <row r="37" spans="1:14" ht="35.450000000000003" customHeight="1" thickBot="1">
      <c r="A37" s="149"/>
      <c r="B37" s="33" t="s">
        <v>86</v>
      </c>
      <c r="C37" s="34" t="s">
        <v>87</v>
      </c>
      <c r="D37" s="72" t="s">
        <v>79</v>
      </c>
      <c r="E37" s="79">
        <v>4</v>
      </c>
      <c r="F37" s="66" t="s">
        <v>58</v>
      </c>
      <c r="G37" s="95" t="s">
        <v>56</v>
      </c>
      <c r="H37" s="61"/>
      <c r="I37" s="35"/>
      <c r="J37" s="36" t="s">
        <v>54</v>
      </c>
      <c r="K37" s="137"/>
      <c r="L37" s="137"/>
      <c r="M37" s="137"/>
      <c r="N37" s="90"/>
    </row>
    <row r="38" spans="1:14" ht="34.15" customHeight="1" thickBot="1">
      <c r="A38" s="149"/>
      <c r="B38" s="33" t="s">
        <v>88</v>
      </c>
      <c r="C38" s="38" t="s">
        <v>89</v>
      </c>
      <c r="D38" s="72" t="s">
        <v>79</v>
      </c>
      <c r="E38" s="79">
        <v>10</v>
      </c>
      <c r="F38" s="66" t="s">
        <v>52</v>
      </c>
      <c r="G38" s="95" t="s">
        <v>53</v>
      </c>
      <c r="H38" s="62" t="s">
        <v>54</v>
      </c>
      <c r="I38" s="35" t="s">
        <v>54</v>
      </c>
      <c r="J38" s="36" t="s">
        <v>54</v>
      </c>
      <c r="K38" s="137"/>
      <c r="L38" s="137"/>
      <c r="M38" s="137"/>
      <c r="N38" s="90"/>
    </row>
    <row r="39" spans="1:14" ht="36.6" customHeight="1" thickBot="1">
      <c r="A39" s="149"/>
      <c r="B39" s="33" t="s">
        <v>90</v>
      </c>
      <c r="C39" s="34" t="s">
        <v>91</v>
      </c>
      <c r="D39" s="72" t="s">
        <v>79</v>
      </c>
      <c r="E39" s="79">
        <v>7</v>
      </c>
      <c r="F39" s="66" t="s">
        <v>52</v>
      </c>
      <c r="G39" s="95" t="s">
        <v>53</v>
      </c>
      <c r="H39" s="62" t="s">
        <v>54</v>
      </c>
      <c r="I39" s="35" t="s">
        <v>54</v>
      </c>
      <c r="J39" s="36" t="s">
        <v>54</v>
      </c>
      <c r="K39" s="137"/>
      <c r="L39" s="137"/>
      <c r="M39" s="137"/>
      <c r="N39" s="90"/>
    </row>
    <row r="40" spans="1:14" ht="44.45" customHeight="1" thickBot="1">
      <c r="A40" s="149"/>
      <c r="B40" s="33" t="s">
        <v>92</v>
      </c>
      <c r="C40" s="34" t="s">
        <v>93</v>
      </c>
      <c r="D40" s="72" t="s">
        <v>79</v>
      </c>
      <c r="E40" s="79">
        <v>9</v>
      </c>
      <c r="F40" s="66" t="s">
        <v>52</v>
      </c>
      <c r="G40" s="95" t="s">
        <v>53</v>
      </c>
      <c r="H40" s="62" t="s">
        <v>54</v>
      </c>
      <c r="I40" s="35" t="s">
        <v>54</v>
      </c>
      <c r="J40" s="36" t="s">
        <v>54</v>
      </c>
      <c r="K40" s="137"/>
      <c r="L40" s="137"/>
      <c r="M40" s="137"/>
      <c r="N40" s="90"/>
    </row>
    <row r="41" spans="1:14" ht="38.450000000000003" customHeight="1" thickBot="1">
      <c r="A41" s="149"/>
      <c r="B41" s="33" t="s">
        <v>94</v>
      </c>
      <c r="C41" s="34" t="s">
        <v>95</v>
      </c>
      <c r="D41" s="72" t="s">
        <v>79</v>
      </c>
      <c r="E41" s="79">
        <v>8</v>
      </c>
      <c r="F41" s="66" t="s">
        <v>52</v>
      </c>
      <c r="G41" s="95" t="s">
        <v>56</v>
      </c>
      <c r="H41" s="61"/>
      <c r="I41" s="35"/>
      <c r="J41" s="36" t="s">
        <v>54</v>
      </c>
      <c r="K41" s="137"/>
      <c r="L41" s="137"/>
      <c r="M41" s="137"/>
      <c r="N41" s="90"/>
    </row>
    <row r="42" spans="1:14" ht="94.15" customHeight="1" thickBot="1">
      <c r="A42" s="149"/>
      <c r="B42" s="33" t="s">
        <v>96</v>
      </c>
      <c r="C42" s="34" t="s">
        <v>97</v>
      </c>
      <c r="D42" s="72" t="s">
        <v>79</v>
      </c>
      <c r="E42" s="79">
        <v>4</v>
      </c>
      <c r="F42" s="66" t="s">
        <v>58</v>
      </c>
      <c r="G42" s="95" t="s">
        <v>53</v>
      </c>
      <c r="H42" s="62" t="s">
        <v>54</v>
      </c>
      <c r="I42" s="35" t="s">
        <v>54</v>
      </c>
      <c r="J42" s="36" t="s">
        <v>54</v>
      </c>
      <c r="K42" s="137"/>
      <c r="L42" s="137"/>
      <c r="M42" s="137"/>
      <c r="N42" s="90"/>
    </row>
    <row r="43" spans="1:14" ht="45.6" thickBot="1">
      <c r="A43" s="149"/>
      <c r="B43" s="33" t="s">
        <v>98</v>
      </c>
      <c r="C43" s="34" t="s">
        <v>99</v>
      </c>
      <c r="D43" s="72" t="s">
        <v>79</v>
      </c>
      <c r="E43" s="79">
        <v>8</v>
      </c>
      <c r="F43" s="66" t="s">
        <v>52</v>
      </c>
      <c r="G43" s="95" t="s">
        <v>56</v>
      </c>
      <c r="H43" s="62" t="s">
        <v>54</v>
      </c>
      <c r="I43" s="35" t="s">
        <v>54</v>
      </c>
      <c r="J43" s="36" t="s">
        <v>54</v>
      </c>
      <c r="K43" s="137"/>
      <c r="L43" s="137"/>
      <c r="M43" s="137"/>
      <c r="N43" s="90"/>
    </row>
    <row r="44" spans="1:14">
      <c r="B44" s="7"/>
      <c r="C44" s="8"/>
      <c r="D44" s="9"/>
      <c r="E44" s="39"/>
      <c r="F44" s="39"/>
      <c r="G44" s="39"/>
      <c r="H44" s="39"/>
      <c r="I44" s="39"/>
      <c r="J44" s="39"/>
    </row>
    <row r="45" spans="1:14">
      <c r="B45" s="4"/>
      <c r="C45" s="4"/>
      <c r="D45" s="4"/>
      <c r="E45" s="4"/>
      <c r="F45" s="4"/>
    </row>
    <row r="46" spans="1:14">
      <c r="B46" s="4"/>
      <c r="C46" s="4"/>
      <c r="D46" s="4"/>
      <c r="E46" s="4"/>
      <c r="F46" s="4"/>
    </row>
    <row r="47" spans="1:14">
      <c r="B47" s="4"/>
      <c r="C47" s="4"/>
      <c r="D47" s="4"/>
      <c r="E47" s="4"/>
      <c r="F47" s="4"/>
    </row>
    <row r="48" spans="1:14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11"/>
      <c r="C56" s="10"/>
      <c r="D56" s="10"/>
      <c r="E56" s="12"/>
    </row>
    <row r="57" spans="2:6">
      <c r="B57" s="4"/>
      <c r="C57" s="4"/>
      <c r="D57" s="10"/>
      <c r="E57" s="12"/>
    </row>
    <row r="58" spans="2:6">
      <c r="B58" s="4"/>
      <c r="C58" s="4"/>
    </row>
    <row r="59" spans="2:6">
      <c r="B59" s="4"/>
      <c r="C59" s="4"/>
    </row>
    <row r="60" spans="2:6">
      <c r="B60" s="4"/>
      <c r="C60" s="4"/>
    </row>
    <row r="61" spans="2:6">
      <c r="B61" s="4"/>
      <c r="C61" s="4"/>
    </row>
    <row r="63" spans="2:6">
      <c r="B63" s="4"/>
      <c r="C63" s="4"/>
    </row>
    <row r="64" spans="2:6">
      <c r="B64" s="4"/>
      <c r="C64" s="4"/>
    </row>
  </sheetData>
  <sheetProtection algorithmName="SHA-512" hashValue="WGHLcTpZ5Ggz6K9gW0fMsAYn+PD5ujRdmiB/1/3iNne7Du7Jr+y/ssIDU0BqSgL7GB20HahlUmjqw3XPFTCgkw==" saltValue="YEDKLe+YQR8DmCtknCItMw==" spinCount="100000" sheet="1" objects="1" scenarios="1" autoFilter="0" pivotTables="0"/>
  <autoFilter ref="F16:G17" xr:uid="{CBAD1126-635A-49B6-A2EF-A011764397C7}"/>
  <mergeCells count="49">
    <mergeCell ref="B1:M1"/>
    <mergeCell ref="A2:A43"/>
    <mergeCell ref="C2:D2"/>
    <mergeCell ref="E2:E15"/>
    <mergeCell ref="F2:I2"/>
    <mergeCell ref="K2:K43"/>
    <mergeCell ref="L2:M2"/>
    <mergeCell ref="C3:D3"/>
    <mergeCell ref="F3:J3"/>
    <mergeCell ref="C4:D4"/>
    <mergeCell ref="L13:M13"/>
    <mergeCell ref="F4:J4"/>
    <mergeCell ref="C5:D5"/>
    <mergeCell ref="F5:F6"/>
    <mergeCell ref="G5:G6"/>
    <mergeCell ref="H5:I5"/>
    <mergeCell ref="J5:J6"/>
    <mergeCell ref="B6:D6"/>
    <mergeCell ref="C7:D7"/>
    <mergeCell ref="L7:M7"/>
    <mergeCell ref="B8:D8"/>
    <mergeCell ref="L8:M8"/>
    <mergeCell ref="D16:D17"/>
    <mergeCell ref="E16:E17"/>
    <mergeCell ref="F16:F17"/>
    <mergeCell ref="C9:D9"/>
    <mergeCell ref="L9:M12"/>
    <mergeCell ref="C10:D10"/>
    <mergeCell ref="C11:D11"/>
    <mergeCell ref="L14:M43"/>
    <mergeCell ref="F15:J15"/>
    <mergeCell ref="G16:G17"/>
    <mergeCell ref="H16:J16"/>
    <mergeCell ref="B18:B21"/>
    <mergeCell ref="B34:B35"/>
    <mergeCell ref="C34:C35"/>
    <mergeCell ref="B12:C12"/>
    <mergeCell ref="B13:B14"/>
    <mergeCell ref="C13:D14"/>
    <mergeCell ref="B15:D15"/>
    <mergeCell ref="C18:C21"/>
    <mergeCell ref="B22:B25"/>
    <mergeCell ref="C22:C25"/>
    <mergeCell ref="B26:B29"/>
    <mergeCell ref="C26:C29"/>
    <mergeCell ref="B30:B32"/>
    <mergeCell ref="C30:C32"/>
    <mergeCell ref="B16:B17"/>
    <mergeCell ref="C16:C17"/>
  </mergeCells>
  <conditionalFormatting sqref="F18:F43">
    <cfRule type="cellIs" dxfId="23" priority="9" operator="equal">
      <formula>"Desejável"</formula>
    </cfRule>
    <cfRule type="cellIs" dxfId="22" priority="10" operator="equal">
      <formula>"Obrigatório"</formula>
    </cfRule>
  </conditionalFormatting>
  <conditionalFormatting sqref="G18:G43">
    <cfRule type="cellIs" dxfId="21" priority="11" operator="equal">
      <formula>"Verificado"</formula>
    </cfRule>
    <cfRule type="cellIs" dxfId="20" priority="12" operator="equal">
      <formula>"Não verificado"</formula>
    </cfRule>
  </conditionalFormatting>
  <conditionalFormatting sqref="J2">
    <cfRule type="cellIs" dxfId="19" priority="1" operator="equal">
      <formula>"BAIXA"</formula>
    </cfRule>
    <cfRule type="cellIs" dxfId="18" priority="2" operator="equal">
      <formula>"MÉDIA"</formula>
    </cfRule>
    <cfRule type="cellIs" dxfId="17" priority="3" operator="equal">
      <formula>"ALTA"</formula>
    </cfRule>
  </conditionalFormatting>
  <conditionalFormatting sqref="J8:J10">
    <cfRule type="cellIs" dxfId="16" priority="4" operator="equal">
      <formula>"BAIXA"</formula>
    </cfRule>
    <cfRule type="cellIs" dxfId="15" priority="5" operator="equal">
      <formula>"MÉDIA"</formula>
    </cfRule>
    <cfRule type="cellIs" dxfId="14" priority="6" operator="equal">
      <formula>"ALTA"</formula>
    </cfRule>
  </conditionalFormatting>
  <conditionalFormatting sqref="J12:J14">
    <cfRule type="cellIs" dxfId="13" priority="7" operator="equal">
      <formula>"Sim"</formula>
    </cfRule>
    <cfRule type="cellIs" dxfId="12" priority="8" operator="equal">
      <formula>"Não"</formula>
    </cfRule>
  </conditionalFormatting>
  <dataValidations count="2">
    <dataValidation type="list" allowBlank="1" showInputMessage="1" showErrorMessage="1" sqref="F18:F43" xr:uid="{8FFCE8B5-D15B-4FFF-A2C6-74567AA3BB9E}">
      <formula1>"Obrigatório,Desejável"</formula1>
    </dataValidation>
    <dataValidation type="list" allowBlank="1" showInputMessage="1" showErrorMessage="1" sqref="G18:G43" xr:uid="{1635B8FA-7CA6-4FDB-A459-CB8F91C76323}">
      <formula1>"Verificado,Não verificado"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DC19-CBE6-4D4F-ACAE-C9418B3F6CD1}">
  <dimension ref="A1:O64"/>
  <sheetViews>
    <sheetView showGridLines="0" tabSelected="1" topLeftCell="D6" zoomScale="115" zoomScaleNormal="115" workbookViewId="0">
      <selection activeCell="H11" sqref="H11"/>
    </sheetView>
  </sheetViews>
  <sheetFormatPr defaultColWidth="11.42578125" defaultRowHeight="15.6"/>
  <cols>
    <col min="1" max="1" width="2.140625" style="4" customWidth="1"/>
    <col min="2" max="2" width="48.5703125" style="1" customWidth="1"/>
    <col min="3" max="3" width="62.7109375" style="2" customWidth="1"/>
    <col min="4" max="4" width="53.7109375" style="3" customWidth="1"/>
    <col min="5" max="5" width="7.28515625" style="10" bestFit="1" customWidth="1"/>
    <col min="6" max="6" width="9.42578125" style="10" bestFit="1" customWidth="1"/>
    <col min="7" max="7" width="22.140625" style="10" customWidth="1"/>
    <col min="8" max="8" width="17.85546875" style="10" bestFit="1" customWidth="1"/>
    <col min="9" max="9" width="22.5703125" style="10" customWidth="1"/>
    <col min="10" max="10" width="14.42578125" style="10" customWidth="1"/>
    <col min="11" max="11" width="19.140625" style="10" customWidth="1"/>
    <col min="12" max="12" width="2.140625" style="10" customWidth="1"/>
    <col min="13" max="13" width="11" style="10" customWidth="1"/>
    <col min="14" max="14" width="45.42578125" style="10" customWidth="1"/>
    <col min="15" max="15" width="12.7109375" style="10" customWidth="1"/>
    <col min="16" max="16384" width="11.42578125" style="4"/>
  </cols>
  <sheetData>
    <row r="1" spans="1:15" ht="16.149999999999999" thickBo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5" ht="21.6" customHeight="1" thickBot="1">
      <c r="A2" s="149"/>
      <c r="B2" s="40" t="s">
        <v>0</v>
      </c>
      <c r="C2" s="150" t="s">
        <v>105</v>
      </c>
      <c r="D2" s="151"/>
      <c r="E2" s="137"/>
      <c r="G2" s="152" t="s">
        <v>2</v>
      </c>
      <c r="H2" s="153"/>
      <c r="I2" s="153"/>
      <c r="J2" s="153"/>
      <c r="K2" s="16" t="str">
        <f>IF(OR(K8="BAIXA",K9="BAIXA",K10="BAIXA"),"BAIXA",(IF(OR(K8="MÉDIA",K9="MÉDIA",K10="MÉDIA"),"MÉDIA","ALTA")))</f>
        <v>MÉDIA</v>
      </c>
      <c r="L2" s="137"/>
      <c r="M2" s="108" t="s">
        <v>3</v>
      </c>
      <c r="N2" s="148"/>
    </row>
    <row r="3" spans="1:15" ht="16.149999999999999" thickBot="1">
      <c r="A3" s="149"/>
      <c r="B3" s="41" t="s">
        <v>4</v>
      </c>
      <c r="C3" s="154" t="s">
        <v>5</v>
      </c>
      <c r="D3" s="155"/>
      <c r="E3" s="137"/>
      <c r="G3" s="149"/>
      <c r="H3" s="149"/>
      <c r="I3" s="149"/>
      <c r="J3" s="149"/>
      <c r="K3" s="149"/>
      <c r="L3" s="137"/>
      <c r="M3" s="15" t="s">
        <v>6</v>
      </c>
      <c r="N3" s="17" t="s">
        <v>7</v>
      </c>
    </row>
    <row r="4" spans="1:15">
      <c r="A4" s="149"/>
      <c r="B4" s="41" t="s">
        <v>8</v>
      </c>
      <c r="C4" s="154" t="s">
        <v>106</v>
      </c>
      <c r="D4" s="155"/>
      <c r="E4" s="137"/>
      <c r="G4" s="156" t="s">
        <v>10</v>
      </c>
      <c r="H4" s="157"/>
      <c r="I4" s="157"/>
      <c r="J4" s="157"/>
      <c r="K4" s="158"/>
      <c r="L4" s="137"/>
      <c r="M4" s="18" t="s">
        <v>11</v>
      </c>
      <c r="N4" s="5" t="s">
        <v>12</v>
      </c>
    </row>
    <row r="5" spans="1:15" ht="16.149999999999999" customHeight="1" thickBot="1">
      <c r="A5" s="149"/>
      <c r="B5" s="42" t="s">
        <v>13</v>
      </c>
      <c r="C5" s="159" t="s">
        <v>107</v>
      </c>
      <c r="D5" s="160"/>
      <c r="E5" s="137"/>
      <c r="G5" s="161" t="s">
        <v>15</v>
      </c>
      <c r="H5" s="162" t="s">
        <v>16</v>
      </c>
      <c r="I5" s="164" t="s">
        <v>17</v>
      </c>
      <c r="J5" s="164"/>
      <c r="K5" s="142" t="s">
        <v>18</v>
      </c>
      <c r="L5" s="137"/>
      <c r="M5" s="19" t="s">
        <v>19</v>
      </c>
      <c r="N5" s="5" t="s">
        <v>20</v>
      </c>
    </row>
    <row r="6" spans="1:15" ht="16.149999999999999" thickBot="1">
      <c r="A6" s="149"/>
      <c r="B6" s="144"/>
      <c r="C6" s="144"/>
      <c r="D6" s="144"/>
      <c r="E6" s="137"/>
      <c r="G6" s="109"/>
      <c r="H6" s="163"/>
      <c r="I6" s="81" t="s">
        <v>21</v>
      </c>
      <c r="J6" s="81" t="s">
        <v>22</v>
      </c>
      <c r="K6" s="143"/>
      <c r="L6" s="137"/>
      <c r="M6" s="20" t="s">
        <v>23</v>
      </c>
      <c r="N6" s="6" t="s">
        <v>24</v>
      </c>
    </row>
    <row r="7" spans="1:15" ht="16.149999999999999" thickBot="1">
      <c r="A7" s="149"/>
      <c r="B7" s="43" t="s">
        <v>25</v>
      </c>
      <c r="C7" s="145" t="s">
        <v>108</v>
      </c>
      <c r="D7" s="146"/>
      <c r="E7" s="137"/>
      <c r="G7" s="86" t="s">
        <v>27</v>
      </c>
      <c r="H7" s="87">
        <f>SUMIF(G18:G43,"Obrigatório",E18:E43)</f>
        <v>100</v>
      </c>
      <c r="I7" s="87">
        <f>SUMIFS(E18:E43,G18:G43,"Obrigatório",H18:H43,"Verificado")</f>
        <v>100</v>
      </c>
      <c r="J7" s="88">
        <f>I7/H7</f>
        <v>1</v>
      </c>
      <c r="K7" s="89"/>
      <c r="L7" s="137"/>
      <c r="M7" s="147"/>
      <c r="N7" s="147"/>
    </row>
    <row r="8" spans="1:15" ht="16.149999999999999" customHeight="1" thickBot="1">
      <c r="A8" s="149"/>
      <c r="B8" s="144"/>
      <c r="C8" s="144"/>
      <c r="D8" s="144"/>
      <c r="E8" s="137"/>
      <c r="G8" s="46" t="s">
        <v>28</v>
      </c>
      <c r="H8" s="13">
        <f>SUMIFS(E18:E43,G18:G43,"Obrigatório",I18:I43,"ü")</f>
        <v>65</v>
      </c>
      <c r="I8" s="13">
        <f>SUMIFS(E18:E43,G18:G43,"Obrigatório",I18:I43,"ü",H18:H43,"Verificado")</f>
        <v>65</v>
      </c>
      <c r="J8" s="47">
        <f t="shared" ref="J8:J13" si="0">I8/H8</f>
        <v>1</v>
      </c>
      <c r="K8" s="5" t="str">
        <f>IF(J8&lt;50%,"BAIXA",IF(AND(J8&gt;50%,K12="Sim"),"ALTA","MÉDIA"))</f>
        <v>MÉDIA</v>
      </c>
      <c r="L8" s="137"/>
      <c r="M8" s="108" t="s">
        <v>29</v>
      </c>
      <c r="N8" s="148"/>
    </row>
    <row r="9" spans="1:15" ht="15.6" customHeight="1">
      <c r="A9" s="149"/>
      <c r="B9" s="44" t="s">
        <v>30</v>
      </c>
      <c r="C9" s="127" t="s">
        <v>105</v>
      </c>
      <c r="D9" s="128"/>
      <c r="E9" s="137"/>
      <c r="G9" s="46" t="s">
        <v>32</v>
      </c>
      <c r="H9" s="13">
        <f>SUMIFS(E18:E43,G18:G43,"Obrigatório",J18:J43,"ü")</f>
        <v>92</v>
      </c>
      <c r="I9" s="13">
        <f>SUMIFS(E18:E43,G18:G43,"Obrigatório",J18:J43,"ü",H18:H43,"Verificado")</f>
        <v>92</v>
      </c>
      <c r="J9" s="47">
        <f t="shared" si="0"/>
        <v>1</v>
      </c>
      <c r="K9" s="5" t="str">
        <f>IF(J9&lt;50%,"BAIXA",IF(AND(J9&gt;50%,K13="Sim"),"ALTA","MÉDIA"))</f>
        <v>MÉDIA</v>
      </c>
      <c r="L9" s="137"/>
      <c r="M9" s="129" t="s">
        <v>33</v>
      </c>
      <c r="N9" s="130"/>
    </row>
    <row r="10" spans="1:15" ht="16.149999999999999" thickBot="1">
      <c r="A10" s="149"/>
      <c r="B10" s="41" t="s">
        <v>34</v>
      </c>
      <c r="C10" s="133" t="s">
        <v>109</v>
      </c>
      <c r="D10" s="134"/>
      <c r="E10" s="137"/>
      <c r="G10" s="48" t="s">
        <v>36</v>
      </c>
      <c r="H10" s="49">
        <f>SUMIFS(E18:E43,G18:G43,"Obrigatório",K18:K43,"ü")</f>
        <v>67</v>
      </c>
      <c r="I10" s="49">
        <f>SUMIFS(E18:E43,G18:G43,"Obrigatório",K18:K43,"ü",H18:H43,"Verificado")</f>
        <v>67</v>
      </c>
      <c r="J10" s="50">
        <f t="shared" si="0"/>
        <v>1</v>
      </c>
      <c r="K10" s="6" t="str">
        <f>IF(J10&lt;50%,"BAIXA",IF(AND(J10&gt;50%,K14="Sim"),"ALTA","MÉDIA"))</f>
        <v>MÉDIA</v>
      </c>
      <c r="L10" s="137"/>
      <c r="M10" s="129"/>
      <c r="N10" s="130"/>
    </row>
    <row r="11" spans="1:15" ht="16.149999999999999" customHeight="1" thickBot="1">
      <c r="A11" s="149"/>
      <c r="B11" s="45" t="s">
        <v>37</v>
      </c>
      <c r="C11" s="135" t="s">
        <v>110</v>
      </c>
      <c r="D11" s="136"/>
      <c r="E11" s="137"/>
      <c r="G11" s="82" t="s">
        <v>39</v>
      </c>
      <c r="H11" s="83">
        <f>SUMIF(G18:G43,"Desejável",E18:E43)</f>
        <v>50</v>
      </c>
      <c r="I11" s="83">
        <f>SUMIFS(E18:E43,G18:G43,"Desejável",H18:H43,"Verificado")</f>
        <v>19</v>
      </c>
      <c r="J11" s="84">
        <f t="shared" si="0"/>
        <v>0.38</v>
      </c>
      <c r="K11" s="85" t="s">
        <v>40</v>
      </c>
      <c r="L11" s="137"/>
      <c r="M11" s="129"/>
      <c r="N11" s="130"/>
    </row>
    <row r="12" spans="1:15" ht="16.149999999999999" thickBot="1">
      <c r="A12" s="149"/>
      <c r="B12" s="107"/>
      <c r="C12" s="107"/>
      <c r="D12" s="91"/>
      <c r="E12" s="137"/>
      <c r="G12" s="46" t="s">
        <v>28</v>
      </c>
      <c r="H12" s="13">
        <f>SUMIFS(E18:E43,G18:G43,"Desejável",I18:I43,"ü")</f>
        <v>23</v>
      </c>
      <c r="I12" s="13">
        <f>SUMIFS(E18:E43,G18:G43,"Desejável",I18:I43,"ü",H18:H43,"Verificado")</f>
        <v>11</v>
      </c>
      <c r="J12" s="47">
        <f t="shared" si="0"/>
        <v>0.47826086956521741</v>
      </c>
      <c r="K12" s="5" t="str">
        <f>IF(J12&gt;=50%,"Sim","Não")</f>
        <v>Não</v>
      </c>
      <c r="L12" s="137"/>
      <c r="M12" s="131"/>
      <c r="N12" s="132"/>
    </row>
    <row r="13" spans="1:15">
      <c r="A13" s="149"/>
      <c r="B13" s="108" t="s">
        <v>41</v>
      </c>
      <c r="C13" s="110" t="s">
        <v>111</v>
      </c>
      <c r="D13" s="111"/>
      <c r="E13" s="137"/>
      <c r="G13" s="46" t="s">
        <v>32</v>
      </c>
      <c r="H13" s="13">
        <f>SUMIFS(E18:E43,G18:G43,"Desejável",J18:J43,"ü")</f>
        <v>38</v>
      </c>
      <c r="I13" s="13">
        <f>SUMIFS(E18:E43,G18:G43,"Desejável",J18:J43,"ü",H18:H43,"Verificado")</f>
        <v>15</v>
      </c>
      <c r="J13" s="47">
        <f t="shared" si="0"/>
        <v>0.39473684210526316</v>
      </c>
      <c r="K13" s="5" t="str">
        <f>IF(J13&gt;=50%,"Sim","Não")</f>
        <v>Não</v>
      </c>
      <c r="L13" s="137"/>
      <c r="M13" s="147"/>
      <c r="N13" s="147"/>
    </row>
    <row r="14" spans="1:15" ht="16.149999999999999" thickBot="1">
      <c r="A14" s="149"/>
      <c r="B14" s="109"/>
      <c r="C14" s="112"/>
      <c r="D14" s="113"/>
      <c r="E14" s="137"/>
      <c r="G14" s="48" t="s">
        <v>36</v>
      </c>
      <c r="H14" s="49">
        <f>SUMIFS(E18:E43,G18:G43,"Desejável",K18:K43,"ü")</f>
        <v>30</v>
      </c>
      <c r="I14" s="49">
        <f>SUMIFS(E18:E43,G18:G43,"Desejável",K18:K43,"ü",H18:H43,"Verificado")</f>
        <v>8</v>
      </c>
      <c r="J14" s="50">
        <f>I14/H14</f>
        <v>0.26666666666666666</v>
      </c>
      <c r="K14" s="6" t="str">
        <f>IF(J14&gt;=50%,"Sim","Não")</f>
        <v>Não</v>
      </c>
      <c r="L14" s="137"/>
      <c r="M14" s="137"/>
      <c r="N14" s="137"/>
    </row>
    <row r="15" spans="1:15" ht="16.149999999999999" thickBot="1">
      <c r="A15" s="149"/>
      <c r="B15" s="107"/>
      <c r="C15" s="107"/>
      <c r="D15" s="107"/>
      <c r="E15" s="138"/>
      <c r="F15" s="96"/>
      <c r="G15" s="138"/>
      <c r="H15" s="138"/>
      <c r="I15" s="138"/>
      <c r="J15" s="138"/>
      <c r="K15" s="138"/>
      <c r="L15" s="137"/>
      <c r="M15" s="137"/>
      <c r="N15" s="137"/>
    </row>
    <row r="16" spans="1:15" ht="15.6" customHeight="1">
      <c r="A16" s="149"/>
      <c r="B16" s="117" t="s">
        <v>42</v>
      </c>
      <c r="C16" s="119" t="s">
        <v>43</v>
      </c>
      <c r="D16" s="121" t="s">
        <v>44</v>
      </c>
      <c r="E16" s="123" t="s">
        <v>45</v>
      </c>
      <c r="F16" s="123" t="s">
        <v>112</v>
      </c>
      <c r="G16" s="125" t="s">
        <v>46</v>
      </c>
      <c r="H16" s="123" t="s">
        <v>47</v>
      </c>
      <c r="I16" s="139" t="s">
        <v>48</v>
      </c>
      <c r="J16" s="140"/>
      <c r="K16" s="141"/>
      <c r="L16" s="137"/>
      <c r="M16" s="137"/>
      <c r="N16" s="137"/>
      <c r="O16" s="4"/>
    </row>
    <row r="17" spans="1:15" ht="16.149999999999999" thickBot="1">
      <c r="A17" s="149"/>
      <c r="B17" s="118"/>
      <c r="C17" s="120"/>
      <c r="D17" s="122"/>
      <c r="E17" s="124"/>
      <c r="F17" s="124"/>
      <c r="G17" s="126"/>
      <c r="H17" s="124"/>
      <c r="I17" s="51" t="s">
        <v>28</v>
      </c>
      <c r="J17" s="21" t="s">
        <v>32</v>
      </c>
      <c r="K17" s="22" t="s">
        <v>36</v>
      </c>
      <c r="L17" s="137"/>
      <c r="M17" s="137"/>
      <c r="N17" s="137"/>
      <c r="O17" s="4"/>
    </row>
    <row r="18" spans="1:15" ht="20.45" customHeight="1">
      <c r="A18" s="149"/>
      <c r="B18" s="102" t="s">
        <v>49</v>
      </c>
      <c r="C18" s="114" t="s">
        <v>50</v>
      </c>
      <c r="D18" s="67" t="s">
        <v>51</v>
      </c>
      <c r="E18" s="74">
        <v>10</v>
      </c>
      <c r="F18" s="100" t="s">
        <v>113</v>
      </c>
      <c r="G18" s="63" t="s">
        <v>52</v>
      </c>
      <c r="H18" s="92" t="s">
        <v>53</v>
      </c>
      <c r="I18" s="52"/>
      <c r="J18" s="23" t="s">
        <v>54</v>
      </c>
      <c r="K18" s="24" t="s">
        <v>54</v>
      </c>
      <c r="L18" s="137"/>
      <c r="M18" s="137"/>
      <c r="N18" s="137"/>
      <c r="O18" s="4"/>
    </row>
    <row r="19" spans="1:15" ht="20.45" customHeight="1">
      <c r="A19" s="149"/>
      <c r="B19" s="103"/>
      <c r="C19" s="115"/>
      <c r="D19" s="68" t="s">
        <v>55</v>
      </c>
      <c r="E19" s="75">
        <v>8</v>
      </c>
      <c r="F19" s="101" t="s">
        <v>113</v>
      </c>
      <c r="G19" s="64" t="s">
        <v>52</v>
      </c>
      <c r="H19" s="93" t="s">
        <v>53</v>
      </c>
      <c r="I19" s="53"/>
      <c r="J19" s="25" t="s">
        <v>54</v>
      </c>
      <c r="K19" s="26" t="s">
        <v>54</v>
      </c>
      <c r="L19" s="137"/>
      <c r="M19" s="137"/>
      <c r="N19" s="137"/>
      <c r="O19" s="4"/>
    </row>
    <row r="20" spans="1:15" ht="20.45" customHeight="1">
      <c r="A20" s="149"/>
      <c r="B20" s="103"/>
      <c r="C20" s="115"/>
      <c r="D20" s="68" t="s">
        <v>57</v>
      </c>
      <c r="E20" s="75">
        <v>3</v>
      </c>
      <c r="F20" s="75"/>
      <c r="G20" s="64" t="s">
        <v>58</v>
      </c>
      <c r="H20" s="93" t="s">
        <v>56</v>
      </c>
      <c r="I20" s="54" t="s">
        <v>54</v>
      </c>
      <c r="J20" s="25" t="s">
        <v>54</v>
      </c>
      <c r="K20" s="26" t="s">
        <v>54</v>
      </c>
      <c r="L20" s="137"/>
      <c r="M20" s="137"/>
      <c r="N20" s="137"/>
      <c r="O20" s="4"/>
    </row>
    <row r="21" spans="1:15" ht="21" customHeight="1" thickBot="1">
      <c r="A21" s="149"/>
      <c r="B21" s="104"/>
      <c r="C21" s="116"/>
      <c r="D21" s="69" t="s">
        <v>59</v>
      </c>
      <c r="E21" s="76">
        <v>4</v>
      </c>
      <c r="F21" s="76"/>
      <c r="G21" s="65" t="s">
        <v>58</v>
      </c>
      <c r="H21" s="94" t="s">
        <v>56</v>
      </c>
      <c r="I21" s="55"/>
      <c r="J21" s="27"/>
      <c r="K21" s="28" t="s">
        <v>54</v>
      </c>
      <c r="L21" s="137"/>
      <c r="M21" s="137"/>
      <c r="N21" s="137"/>
      <c r="O21" s="4"/>
    </row>
    <row r="22" spans="1:15" ht="15.6" customHeight="1">
      <c r="A22" s="149"/>
      <c r="B22" s="102" t="s">
        <v>60</v>
      </c>
      <c r="C22" s="114" t="s">
        <v>61</v>
      </c>
      <c r="D22" s="67" t="s">
        <v>62</v>
      </c>
      <c r="E22" s="74">
        <v>3</v>
      </c>
      <c r="F22" s="74"/>
      <c r="G22" s="63" t="s">
        <v>58</v>
      </c>
      <c r="H22" s="92" t="s">
        <v>56</v>
      </c>
      <c r="I22" s="52" t="s">
        <v>54</v>
      </c>
      <c r="J22" s="23" t="s">
        <v>54</v>
      </c>
      <c r="K22" s="29"/>
      <c r="L22" s="137"/>
      <c r="M22" s="137"/>
      <c r="N22" s="137"/>
      <c r="O22" s="4"/>
    </row>
    <row r="23" spans="1:15" ht="20.45" customHeight="1">
      <c r="A23" s="149"/>
      <c r="B23" s="103"/>
      <c r="C23" s="115"/>
      <c r="D23" s="70" t="s">
        <v>63</v>
      </c>
      <c r="E23" s="77">
        <v>4</v>
      </c>
      <c r="F23" s="98" t="s">
        <v>113</v>
      </c>
      <c r="G23" s="64" t="s">
        <v>58</v>
      </c>
      <c r="H23" s="93" t="s">
        <v>53</v>
      </c>
      <c r="I23" s="54" t="s">
        <v>54</v>
      </c>
      <c r="J23" s="25" t="s">
        <v>54</v>
      </c>
      <c r="K23" s="30"/>
      <c r="L23" s="137"/>
      <c r="M23" s="137"/>
      <c r="N23" s="137"/>
      <c r="O23" s="4"/>
    </row>
    <row r="24" spans="1:15" ht="20.45" customHeight="1">
      <c r="A24" s="149"/>
      <c r="B24" s="103"/>
      <c r="C24" s="115"/>
      <c r="D24" s="70" t="s">
        <v>64</v>
      </c>
      <c r="E24" s="77">
        <v>3</v>
      </c>
      <c r="F24" s="98" t="s">
        <v>113</v>
      </c>
      <c r="G24" s="64" t="s">
        <v>58</v>
      </c>
      <c r="H24" s="93" t="s">
        <v>53</v>
      </c>
      <c r="I24" s="54" t="s">
        <v>54</v>
      </c>
      <c r="J24" s="25" t="s">
        <v>54</v>
      </c>
      <c r="K24" s="26"/>
      <c r="L24" s="137"/>
      <c r="M24" s="137"/>
      <c r="N24" s="137"/>
      <c r="O24" s="4"/>
    </row>
    <row r="25" spans="1:15" ht="16.149999999999999" thickBot="1">
      <c r="A25" s="149"/>
      <c r="B25" s="104"/>
      <c r="C25" s="116"/>
      <c r="D25" s="71" t="s">
        <v>65</v>
      </c>
      <c r="E25" s="78">
        <v>9</v>
      </c>
      <c r="F25" s="99" t="s">
        <v>113</v>
      </c>
      <c r="G25" s="65" t="s">
        <v>52</v>
      </c>
      <c r="H25" s="94" t="s">
        <v>53</v>
      </c>
      <c r="I25" s="56" t="s">
        <v>54</v>
      </c>
      <c r="J25" s="31" t="s">
        <v>54</v>
      </c>
      <c r="K25" s="32"/>
      <c r="L25" s="137"/>
      <c r="M25" s="137"/>
      <c r="N25" s="137"/>
      <c r="O25" s="4"/>
    </row>
    <row r="26" spans="1:15" ht="15.6" customHeight="1">
      <c r="A26" s="149"/>
      <c r="B26" s="102" t="s">
        <v>66</v>
      </c>
      <c r="C26" s="114" t="s">
        <v>67</v>
      </c>
      <c r="D26" s="67" t="s">
        <v>68</v>
      </c>
      <c r="E26" s="74">
        <v>4</v>
      </c>
      <c r="F26" s="100" t="s">
        <v>113</v>
      </c>
      <c r="G26" s="63" t="s">
        <v>58</v>
      </c>
      <c r="H26" s="92" t="s">
        <v>53</v>
      </c>
      <c r="I26" s="57"/>
      <c r="J26" s="23" t="s">
        <v>54</v>
      </c>
      <c r="K26" s="29"/>
      <c r="L26" s="137"/>
      <c r="M26" s="137"/>
      <c r="N26" s="137"/>
      <c r="O26" s="4"/>
    </row>
    <row r="27" spans="1:15">
      <c r="A27" s="149"/>
      <c r="B27" s="103"/>
      <c r="C27" s="115"/>
      <c r="D27" s="70" t="s">
        <v>69</v>
      </c>
      <c r="E27" s="77">
        <v>8</v>
      </c>
      <c r="F27" s="98" t="s">
        <v>113</v>
      </c>
      <c r="G27" s="64" t="s">
        <v>52</v>
      </c>
      <c r="H27" s="93" t="s">
        <v>53</v>
      </c>
      <c r="I27" s="54" t="s">
        <v>54</v>
      </c>
      <c r="J27" s="25" t="s">
        <v>54</v>
      </c>
      <c r="K27" s="30"/>
      <c r="L27" s="137"/>
      <c r="M27" s="137"/>
      <c r="N27" s="137"/>
      <c r="O27" s="4"/>
    </row>
    <row r="28" spans="1:15" ht="20.45" customHeight="1">
      <c r="A28" s="149"/>
      <c r="B28" s="103"/>
      <c r="C28" s="115"/>
      <c r="D28" s="70" t="s">
        <v>70</v>
      </c>
      <c r="E28" s="77">
        <v>4</v>
      </c>
      <c r="F28" s="98" t="s">
        <v>113</v>
      </c>
      <c r="G28" s="64" t="s">
        <v>58</v>
      </c>
      <c r="H28" s="93" t="s">
        <v>53</v>
      </c>
      <c r="I28" s="58"/>
      <c r="J28" s="25"/>
      <c r="K28" s="26" t="s">
        <v>54</v>
      </c>
      <c r="L28" s="137"/>
      <c r="M28" s="137"/>
      <c r="N28" s="137"/>
      <c r="O28" s="4"/>
    </row>
    <row r="29" spans="1:15" ht="24.6" thickBot="1">
      <c r="A29" s="149"/>
      <c r="B29" s="104"/>
      <c r="C29" s="116"/>
      <c r="D29" s="71" t="s">
        <v>71</v>
      </c>
      <c r="E29" s="78">
        <v>4</v>
      </c>
      <c r="F29" s="78"/>
      <c r="G29" s="65" t="s">
        <v>58</v>
      </c>
      <c r="H29" s="94" t="s">
        <v>56</v>
      </c>
      <c r="I29" s="59"/>
      <c r="J29" s="31" t="s">
        <v>54</v>
      </c>
      <c r="K29" s="28" t="s">
        <v>54</v>
      </c>
      <c r="L29" s="137"/>
      <c r="M29" s="137"/>
      <c r="N29" s="137"/>
      <c r="O29" s="90"/>
    </row>
    <row r="30" spans="1:15" ht="20.45" customHeight="1">
      <c r="A30" s="149"/>
      <c r="B30" s="102" t="s">
        <v>72</v>
      </c>
      <c r="C30" s="114" t="s">
        <v>73</v>
      </c>
      <c r="D30" s="67" t="s">
        <v>74</v>
      </c>
      <c r="E30" s="74">
        <v>3</v>
      </c>
      <c r="F30" s="74"/>
      <c r="G30" s="63" t="s">
        <v>58</v>
      </c>
      <c r="H30" s="92" t="s">
        <v>56</v>
      </c>
      <c r="I30" s="52" t="s">
        <v>54</v>
      </c>
      <c r="J30" s="23" t="s">
        <v>54</v>
      </c>
      <c r="K30" s="29"/>
      <c r="L30" s="137"/>
      <c r="M30" s="137"/>
      <c r="N30" s="137"/>
      <c r="O30" s="4"/>
    </row>
    <row r="31" spans="1:15">
      <c r="A31" s="149"/>
      <c r="B31" s="103"/>
      <c r="C31" s="115"/>
      <c r="D31" s="70" t="s">
        <v>75</v>
      </c>
      <c r="E31" s="77">
        <v>7</v>
      </c>
      <c r="F31" s="98" t="s">
        <v>113</v>
      </c>
      <c r="G31" s="64" t="s">
        <v>52</v>
      </c>
      <c r="H31" s="93" t="s">
        <v>53</v>
      </c>
      <c r="I31" s="54" t="s">
        <v>54</v>
      </c>
      <c r="J31" s="25" t="s">
        <v>54</v>
      </c>
      <c r="K31" s="30"/>
      <c r="L31" s="137"/>
      <c r="M31" s="137"/>
      <c r="N31" s="137"/>
      <c r="O31" s="4"/>
    </row>
    <row r="32" spans="1:15" ht="16.149999999999999" thickBot="1">
      <c r="A32" s="149"/>
      <c r="B32" s="104"/>
      <c r="C32" s="116"/>
      <c r="D32" s="71" t="s">
        <v>76</v>
      </c>
      <c r="E32" s="78">
        <v>3</v>
      </c>
      <c r="F32" s="78"/>
      <c r="G32" s="65" t="s">
        <v>58</v>
      </c>
      <c r="H32" s="94" t="s">
        <v>56</v>
      </c>
      <c r="I32" s="56" t="s">
        <v>54</v>
      </c>
      <c r="J32" s="31" t="s">
        <v>54</v>
      </c>
      <c r="K32" s="32"/>
      <c r="L32" s="137"/>
      <c r="M32" s="137"/>
      <c r="N32" s="137"/>
      <c r="O32" s="4"/>
    </row>
    <row r="33" spans="1:15" ht="50.45" customHeight="1" thickBot="1">
      <c r="A33" s="149"/>
      <c r="B33" s="33" t="s">
        <v>77</v>
      </c>
      <c r="C33" s="34" t="s">
        <v>78</v>
      </c>
      <c r="D33" s="72" t="s">
        <v>79</v>
      </c>
      <c r="E33" s="79">
        <v>7</v>
      </c>
      <c r="F33" s="97" t="s">
        <v>113</v>
      </c>
      <c r="G33" s="66" t="s">
        <v>52</v>
      </c>
      <c r="H33" s="95" t="s">
        <v>53</v>
      </c>
      <c r="I33" s="52" t="s">
        <v>54</v>
      </c>
      <c r="J33" s="35" t="s">
        <v>54</v>
      </c>
      <c r="K33" s="36" t="s">
        <v>54</v>
      </c>
      <c r="L33" s="137"/>
      <c r="M33" s="137"/>
      <c r="N33" s="137"/>
      <c r="O33" s="4"/>
    </row>
    <row r="34" spans="1:15" ht="50.45" customHeight="1">
      <c r="A34" s="149"/>
      <c r="B34" s="102" t="s">
        <v>80</v>
      </c>
      <c r="C34" s="105" t="s">
        <v>81</v>
      </c>
      <c r="D34" s="73" t="s">
        <v>82</v>
      </c>
      <c r="E34" s="80">
        <v>3</v>
      </c>
      <c r="F34" s="80"/>
      <c r="G34" s="63" t="s">
        <v>58</v>
      </c>
      <c r="H34" s="92" t="s">
        <v>56</v>
      </c>
      <c r="I34" s="60"/>
      <c r="J34" s="23" t="s">
        <v>54</v>
      </c>
      <c r="K34" s="24" t="s">
        <v>54</v>
      </c>
      <c r="L34" s="137"/>
      <c r="M34" s="137"/>
      <c r="N34" s="137"/>
      <c r="O34" s="4"/>
    </row>
    <row r="35" spans="1:15" ht="48" customHeight="1" thickBot="1">
      <c r="A35" s="149"/>
      <c r="B35" s="104"/>
      <c r="C35" s="106"/>
      <c r="D35" s="69" t="s">
        <v>83</v>
      </c>
      <c r="E35" s="76">
        <v>4</v>
      </c>
      <c r="F35" s="76"/>
      <c r="G35" s="65" t="s">
        <v>58</v>
      </c>
      <c r="H35" s="94" t="s">
        <v>56</v>
      </c>
      <c r="I35" s="55"/>
      <c r="J35" s="31" t="s">
        <v>54</v>
      </c>
      <c r="K35" s="28" t="s">
        <v>54</v>
      </c>
      <c r="L35" s="137"/>
      <c r="M35" s="137"/>
      <c r="N35" s="137"/>
      <c r="O35" s="90"/>
    </row>
    <row r="36" spans="1:15" ht="37.9" customHeight="1" thickBot="1">
      <c r="A36" s="149"/>
      <c r="B36" s="33" t="s">
        <v>84</v>
      </c>
      <c r="C36" s="34" t="s">
        <v>85</v>
      </c>
      <c r="D36" s="72" t="s">
        <v>79</v>
      </c>
      <c r="E36" s="79">
        <v>9</v>
      </c>
      <c r="F36" s="97" t="s">
        <v>113</v>
      </c>
      <c r="G36" s="66" t="s">
        <v>52</v>
      </c>
      <c r="H36" s="95" t="s">
        <v>53</v>
      </c>
      <c r="I36" s="61"/>
      <c r="J36" s="35" t="s">
        <v>54</v>
      </c>
      <c r="K36" s="37"/>
      <c r="L36" s="137"/>
      <c r="M36" s="137"/>
      <c r="N36" s="137"/>
      <c r="O36" s="14"/>
    </row>
    <row r="37" spans="1:15" ht="35.450000000000003" customHeight="1" thickBot="1">
      <c r="A37" s="149"/>
      <c r="B37" s="33" t="s">
        <v>86</v>
      </c>
      <c r="C37" s="34" t="s">
        <v>87</v>
      </c>
      <c r="D37" s="72" t="s">
        <v>79</v>
      </c>
      <c r="E37" s="79">
        <v>4</v>
      </c>
      <c r="F37" s="79"/>
      <c r="G37" s="66" t="s">
        <v>58</v>
      </c>
      <c r="H37" s="95" t="s">
        <v>56</v>
      </c>
      <c r="I37" s="61"/>
      <c r="J37" s="35"/>
      <c r="K37" s="36" t="s">
        <v>54</v>
      </c>
      <c r="L37" s="137"/>
      <c r="M37" s="137"/>
      <c r="N37" s="137"/>
      <c r="O37" s="90"/>
    </row>
    <row r="38" spans="1:15" ht="34.15" customHeight="1" thickBot="1">
      <c r="A38" s="149"/>
      <c r="B38" s="33" t="s">
        <v>88</v>
      </c>
      <c r="C38" s="38" t="s">
        <v>89</v>
      </c>
      <c r="D38" s="72" t="s">
        <v>79</v>
      </c>
      <c r="E38" s="79">
        <v>10</v>
      </c>
      <c r="F38" s="97" t="s">
        <v>113</v>
      </c>
      <c r="G38" s="66" t="s">
        <v>52</v>
      </c>
      <c r="H38" s="95" t="s">
        <v>53</v>
      </c>
      <c r="I38" s="62" t="s">
        <v>54</v>
      </c>
      <c r="J38" s="35" t="s">
        <v>54</v>
      </c>
      <c r="K38" s="36" t="s">
        <v>54</v>
      </c>
      <c r="L38" s="137"/>
      <c r="M38" s="137"/>
      <c r="N38" s="137"/>
      <c r="O38" s="90"/>
    </row>
    <row r="39" spans="1:15" ht="36.6" customHeight="1" thickBot="1">
      <c r="A39" s="149"/>
      <c r="B39" s="33" t="s">
        <v>90</v>
      </c>
      <c r="C39" s="34" t="s">
        <v>91</v>
      </c>
      <c r="D39" s="72" t="s">
        <v>79</v>
      </c>
      <c r="E39" s="79">
        <v>7</v>
      </c>
      <c r="F39" s="97" t="s">
        <v>113</v>
      </c>
      <c r="G39" s="66" t="s">
        <v>52</v>
      </c>
      <c r="H39" s="95" t="s">
        <v>53</v>
      </c>
      <c r="I39" s="62" t="s">
        <v>54</v>
      </c>
      <c r="J39" s="35" t="s">
        <v>54</v>
      </c>
      <c r="K39" s="36" t="s">
        <v>54</v>
      </c>
      <c r="L39" s="137"/>
      <c r="M39" s="137"/>
      <c r="N39" s="137"/>
      <c r="O39" s="90"/>
    </row>
    <row r="40" spans="1:15" ht="44.45" customHeight="1" thickBot="1">
      <c r="A40" s="149"/>
      <c r="B40" s="33" t="s">
        <v>92</v>
      </c>
      <c r="C40" s="34" t="s">
        <v>93</v>
      </c>
      <c r="D40" s="72" t="s">
        <v>79</v>
      </c>
      <c r="E40" s="79">
        <v>9</v>
      </c>
      <c r="F40" s="97" t="s">
        <v>113</v>
      </c>
      <c r="G40" s="66" t="s">
        <v>52</v>
      </c>
      <c r="H40" s="95" t="s">
        <v>53</v>
      </c>
      <c r="I40" s="62" t="s">
        <v>54</v>
      </c>
      <c r="J40" s="35" t="s">
        <v>54</v>
      </c>
      <c r="K40" s="36" t="s">
        <v>54</v>
      </c>
      <c r="L40" s="137"/>
      <c r="M40" s="137"/>
      <c r="N40" s="137"/>
      <c r="O40" s="90"/>
    </row>
    <row r="41" spans="1:15" ht="38.450000000000003" customHeight="1" thickBot="1">
      <c r="A41" s="149"/>
      <c r="B41" s="33" t="s">
        <v>94</v>
      </c>
      <c r="C41" s="34" t="s">
        <v>95</v>
      </c>
      <c r="D41" s="72" t="s">
        <v>79</v>
      </c>
      <c r="E41" s="79">
        <v>8</v>
      </c>
      <c r="F41" s="97" t="s">
        <v>113</v>
      </c>
      <c r="G41" s="66" t="s">
        <v>52</v>
      </c>
      <c r="H41" s="95" t="s">
        <v>53</v>
      </c>
      <c r="I41" s="61"/>
      <c r="J41" s="35"/>
      <c r="K41" s="36" t="s">
        <v>54</v>
      </c>
      <c r="L41" s="137"/>
      <c r="M41" s="137"/>
      <c r="N41" s="137"/>
      <c r="O41" s="90"/>
    </row>
    <row r="42" spans="1:15" ht="94.15" customHeight="1" thickBot="1">
      <c r="A42" s="149"/>
      <c r="B42" s="33" t="s">
        <v>96</v>
      </c>
      <c r="C42" s="34" t="s">
        <v>97</v>
      </c>
      <c r="D42" s="72" t="s">
        <v>79</v>
      </c>
      <c r="E42" s="79">
        <v>4</v>
      </c>
      <c r="F42" s="97" t="s">
        <v>113</v>
      </c>
      <c r="G42" s="66" t="s">
        <v>58</v>
      </c>
      <c r="H42" s="95" t="s">
        <v>53</v>
      </c>
      <c r="I42" s="62" t="s">
        <v>54</v>
      </c>
      <c r="J42" s="35" t="s">
        <v>54</v>
      </c>
      <c r="K42" s="36" t="s">
        <v>54</v>
      </c>
      <c r="L42" s="137"/>
      <c r="M42" s="137"/>
      <c r="N42" s="137"/>
      <c r="O42" s="90"/>
    </row>
    <row r="43" spans="1:15" ht="45.6" thickBot="1">
      <c r="A43" s="149"/>
      <c r="B43" s="33" t="s">
        <v>98</v>
      </c>
      <c r="C43" s="34" t="s">
        <v>99</v>
      </c>
      <c r="D43" s="72" t="s">
        <v>79</v>
      </c>
      <c r="E43" s="79">
        <v>8</v>
      </c>
      <c r="F43" s="97" t="s">
        <v>113</v>
      </c>
      <c r="G43" s="66" t="s">
        <v>52</v>
      </c>
      <c r="H43" s="95" t="s">
        <v>53</v>
      </c>
      <c r="I43" s="62" t="s">
        <v>54</v>
      </c>
      <c r="J43" s="35" t="s">
        <v>54</v>
      </c>
      <c r="K43" s="36" t="s">
        <v>54</v>
      </c>
      <c r="L43" s="137"/>
      <c r="M43" s="137"/>
      <c r="N43" s="137"/>
      <c r="O43" s="90"/>
    </row>
    <row r="44" spans="1:15">
      <c r="B44" s="7"/>
      <c r="C44" s="8"/>
      <c r="D44" s="9"/>
      <c r="E44" s="39"/>
      <c r="F44" s="39"/>
      <c r="G44" s="39"/>
      <c r="H44" s="39"/>
      <c r="I44" s="39"/>
      <c r="J44" s="39"/>
      <c r="K44" s="39"/>
    </row>
    <row r="45" spans="1:15">
      <c r="B45" s="4"/>
      <c r="C45" s="4"/>
      <c r="D45" s="4"/>
      <c r="E45" s="4"/>
      <c r="F45" s="4"/>
      <c r="G45" s="4"/>
    </row>
    <row r="46" spans="1:15">
      <c r="B46" s="4"/>
      <c r="C46" s="4"/>
      <c r="D46" s="4"/>
      <c r="E46" s="4"/>
      <c r="F46" s="4"/>
      <c r="G46" s="4"/>
    </row>
    <row r="47" spans="1:15">
      <c r="B47" s="4"/>
      <c r="C47" s="4"/>
      <c r="D47" s="4"/>
      <c r="E47" s="4"/>
      <c r="F47" s="4"/>
      <c r="G47" s="4"/>
    </row>
    <row r="48" spans="1:15">
      <c r="B48" s="4"/>
      <c r="C48" s="4"/>
      <c r="D48" s="4"/>
      <c r="E48" s="4"/>
      <c r="F48" s="4"/>
      <c r="G48" s="4"/>
    </row>
    <row r="49" spans="2:7">
      <c r="B49" s="4"/>
      <c r="C49" s="4"/>
      <c r="D49" s="4"/>
      <c r="E49" s="4"/>
      <c r="F49" s="4"/>
      <c r="G49" s="4"/>
    </row>
    <row r="50" spans="2:7">
      <c r="B50" s="4"/>
      <c r="C50" s="4"/>
      <c r="D50" s="4"/>
      <c r="E50" s="4"/>
      <c r="F50" s="4"/>
      <c r="G50" s="4"/>
    </row>
    <row r="51" spans="2:7">
      <c r="B51" s="4"/>
      <c r="C51" s="4"/>
      <c r="D51" s="4"/>
      <c r="E51" s="4"/>
      <c r="F51" s="4"/>
      <c r="G51" s="4"/>
    </row>
    <row r="52" spans="2:7">
      <c r="B52" s="4"/>
      <c r="C52" s="4"/>
      <c r="D52" s="4"/>
      <c r="E52" s="4"/>
      <c r="F52" s="4"/>
      <c r="G52" s="4"/>
    </row>
    <row r="53" spans="2:7">
      <c r="B53" s="4"/>
      <c r="C53" s="4"/>
      <c r="D53" s="4"/>
      <c r="E53" s="4"/>
      <c r="F53" s="4"/>
      <c r="G53" s="4"/>
    </row>
    <row r="54" spans="2:7">
      <c r="B54" s="4"/>
      <c r="C54" s="4"/>
      <c r="D54" s="4"/>
      <c r="E54" s="4"/>
      <c r="F54" s="4"/>
      <c r="G54" s="4"/>
    </row>
    <row r="55" spans="2:7">
      <c r="B55" s="4"/>
      <c r="C55" s="4"/>
      <c r="D55" s="4"/>
      <c r="E55" s="4"/>
      <c r="F55" s="4"/>
      <c r="G55" s="4"/>
    </row>
    <row r="56" spans="2:7">
      <c r="B56" s="11"/>
      <c r="C56" s="10"/>
      <c r="D56" s="10"/>
      <c r="E56" s="12"/>
      <c r="F56" s="12"/>
    </row>
    <row r="57" spans="2:7">
      <c r="B57" s="4"/>
      <c r="C57" s="4"/>
      <c r="D57" s="10"/>
      <c r="E57" s="12"/>
      <c r="F57" s="12"/>
    </row>
    <row r="58" spans="2:7">
      <c r="B58" s="4"/>
      <c r="C58" s="4"/>
    </row>
    <row r="59" spans="2:7">
      <c r="B59" s="4"/>
      <c r="C59" s="4"/>
    </row>
    <row r="60" spans="2:7">
      <c r="B60" s="4"/>
      <c r="C60" s="4"/>
    </row>
    <row r="61" spans="2:7">
      <c r="B61" s="4"/>
      <c r="C61" s="4"/>
    </row>
    <row r="63" spans="2:7">
      <c r="B63" s="4"/>
      <c r="C63" s="4"/>
    </row>
    <row r="64" spans="2:7">
      <c r="B64" s="4"/>
      <c r="C64" s="4"/>
    </row>
  </sheetData>
  <sheetProtection algorithmName="SHA-512" hashValue="L2e2mIeenoQvDDeKYwRz4ETcTdKvrW5WjSEuJFKxUIg/++QimlMreJrAlFA952/iMN9Ka51cZk+nE4yasMLsqA==" saltValue="CefH6qk570kldzHRauddYQ==" spinCount="100000" sheet="1" objects="1" scenarios="1" autoFilter="0" pivotTables="0"/>
  <autoFilter ref="G16:H17" xr:uid="{EBF3DC19-CBE6-4D4F-ACAE-C9418B3F6CD1}"/>
  <mergeCells count="50">
    <mergeCell ref="B1:N1"/>
    <mergeCell ref="A2:A43"/>
    <mergeCell ref="C2:D2"/>
    <mergeCell ref="E2:E15"/>
    <mergeCell ref="G2:J2"/>
    <mergeCell ref="L2:L43"/>
    <mergeCell ref="M2:N2"/>
    <mergeCell ref="C3:D3"/>
    <mergeCell ref="G3:K3"/>
    <mergeCell ref="C4:D4"/>
    <mergeCell ref="M13:N13"/>
    <mergeCell ref="G4:K4"/>
    <mergeCell ref="C5:D5"/>
    <mergeCell ref="G5:G6"/>
    <mergeCell ref="H5:H6"/>
    <mergeCell ref="I5:J5"/>
    <mergeCell ref="K5:K6"/>
    <mergeCell ref="B6:D6"/>
    <mergeCell ref="C7:D7"/>
    <mergeCell ref="M7:N7"/>
    <mergeCell ref="B8:D8"/>
    <mergeCell ref="M8:N8"/>
    <mergeCell ref="G16:G17"/>
    <mergeCell ref="C9:D9"/>
    <mergeCell ref="M9:N12"/>
    <mergeCell ref="C10:D10"/>
    <mergeCell ref="C11:D11"/>
    <mergeCell ref="M14:N43"/>
    <mergeCell ref="G15:K15"/>
    <mergeCell ref="H16:H17"/>
    <mergeCell ref="I16:K16"/>
    <mergeCell ref="B12:C12"/>
    <mergeCell ref="B18:B21"/>
    <mergeCell ref="B34:B35"/>
    <mergeCell ref="C34:C35"/>
    <mergeCell ref="B13:B14"/>
    <mergeCell ref="C13:D14"/>
    <mergeCell ref="B15:D15"/>
    <mergeCell ref="C18:C21"/>
    <mergeCell ref="B22:B25"/>
    <mergeCell ref="C22:C25"/>
    <mergeCell ref="B26:B29"/>
    <mergeCell ref="C26:C29"/>
    <mergeCell ref="F16:F17"/>
    <mergeCell ref="B30:B32"/>
    <mergeCell ref="C30:C32"/>
    <mergeCell ref="B16:B17"/>
    <mergeCell ref="C16:C17"/>
    <mergeCell ref="D16:D17"/>
    <mergeCell ref="E16:E17"/>
  </mergeCells>
  <conditionalFormatting sqref="G18:G43">
    <cfRule type="cellIs" dxfId="11" priority="9" operator="equal">
      <formula>"Desejável"</formula>
    </cfRule>
    <cfRule type="cellIs" dxfId="10" priority="10" operator="equal">
      <formula>"Obrigatório"</formula>
    </cfRule>
  </conditionalFormatting>
  <conditionalFormatting sqref="H18:H43">
    <cfRule type="cellIs" dxfId="9" priority="11" operator="equal">
      <formula>"Verificado"</formula>
    </cfRule>
    <cfRule type="cellIs" dxfId="8" priority="12" operator="equal">
      <formula>"Não verificado"</formula>
    </cfRule>
  </conditionalFormatting>
  <conditionalFormatting sqref="K2">
    <cfRule type="cellIs" dxfId="7" priority="1" operator="equal">
      <formula>"BAIXA"</formula>
    </cfRule>
    <cfRule type="cellIs" dxfId="6" priority="2" operator="equal">
      <formula>"MÉDIA"</formula>
    </cfRule>
    <cfRule type="cellIs" dxfId="5" priority="3" operator="equal">
      <formula>"ALTA"</formula>
    </cfRule>
  </conditionalFormatting>
  <conditionalFormatting sqref="K8:K10">
    <cfRule type="cellIs" dxfId="4" priority="4" operator="equal">
      <formula>"BAIXA"</formula>
    </cfRule>
    <cfRule type="cellIs" dxfId="3" priority="5" operator="equal">
      <formula>"MÉDIA"</formula>
    </cfRule>
    <cfRule type="cellIs" dxfId="2" priority="6" operator="equal">
      <formula>"ALTA"</formula>
    </cfRule>
  </conditionalFormatting>
  <conditionalFormatting sqref="K12:K14">
    <cfRule type="cellIs" dxfId="1" priority="7" operator="equal">
      <formula>"Sim"</formula>
    </cfRule>
    <cfRule type="cellIs" dxfId="0" priority="8" operator="equal">
      <formula>"Não"</formula>
    </cfRule>
  </conditionalFormatting>
  <dataValidations count="2">
    <dataValidation type="list" allowBlank="1" showInputMessage="1" showErrorMessage="1" sqref="H18:H43" xr:uid="{7619ED09-DA5A-4545-AA42-D719F8D459FE}">
      <formula1>"Verificado,Não verificado"</formula1>
    </dataValidation>
    <dataValidation type="list" allowBlank="1" showInputMessage="1" showErrorMessage="1" sqref="G18:G43" xr:uid="{FE16DAA4-4525-4F27-82D2-62A163B1201E}">
      <formula1>"Obrigatório,Desejável"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7076393A3C6FD47A1D39D9E66D6AD1E" ma:contentTypeVersion="17" ma:contentTypeDescription="Crie um novo documento." ma:contentTypeScope="" ma:versionID="af02cf6bf7c17335a8083162a07da62a">
  <xsd:schema xmlns:xsd="http://www.w3.org/2001/XMLSchema" xmlns:xs="http://www.w3.org/2001/XMLSchema" xmlns:p="http://schemas.microsoft.com/office/2006/metadata/properties" xmlns:ns1="http://schemas.microsoft.com/sharepoint/v3" xmlns:ns2="ac5aab44-00ee-44df-b396-9232806bbf40" xmlns:ns3="f887111f-89ac-4ef6-bf8a-16561d9aebda" targetNamespace="http://schemas.microsoft.com/office/2006/metadata/properties" ma:root="true" ma:fieldsID="b0e99fde1f4bbe47e16b5d65af0cef75" ns1:_="" ns2:_="" ns3:_="">
    <xsd:import namespace="http://schemas.microsoft.com/sharepoint/v3"/>
    <xsd:import namespace="ac5aab44-00ee-44df-b396-9232806bbf40"/>
    <xsd:import namespace="f887111f-89ac-4ef6-bf8a-16561d9ae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aab44-00ee-44df-b396-9232806bb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c16d10-4db2-4935-b0c3-cbfec8b033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7111f-89ac-4ef6-bf8a-16561d9aeb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26a56a-9bc3-4a3c-ba8e-f86bd26560ae}" ma:internalName="TaxCatchAll" ma:showField="CatchAllData" ma:web="f887111f-89ac-4ef6-bf8a-16561d9ae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887111f-89ac-4ef6-bf8a-16561d9aebda" xsi:nil="true"/>
    <lcf76f155ced4ddcb4097134ff3c332f xmlns="ac5aab44-00ee-44df-b396-9232806bbf4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C5B940-4401-4776-B3CA-8014BAC68826}"/>
</file>

<file path=customXml/itemProps2.xml><?xml version="1.0" encoding="utf-8"?>
<ds:datastoreItem xmlns:ds="http://schemas.openxmlformats.org/officeDocument/2006/customXml" ds:itemID="{34EDB83B-E560-4ED7-91B3-EE087AF0D051}"/>
</file>

<file path=customXml/itemProps3.xml><?xml version="1.0" encoding="utf-8"?>
<ds:datastoreItem xmlns:ds="http://schemas.openxmlformats.org/officeDocument/2006/customXml" ds:itemID="{9392776F-EF0C-4410-A5E8-59CF5B91A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Adilson Taub Junior</dc:creator>
  <cp:keywords/>
  <dc:description/>
  <cp:lastModifiedBy>Anderson Mattiuci</cp:lastModifiedBy>
  <cp:revision/>
  <dcterms:created xsi:type="dcterms:W3CDTF">2024-09-19T12:44:10Z</dcterms:created>
  <dcterms:modified xsi:type="dcterms:W3CDTF">2024-11-25T19:21:03Z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0x01010057076393A3C6FD47A1D39D9E66D6AD1E</vt:lpwstr>
  </property>
  <property fmtid="{D5CDD505-2E9C-101B-9397-08002B2CF9AE}" pid="3" name="MediaServiceImageTags">
    <vt:lpwstr/>
  </property>
</Properties>
</file>